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 activeTab="1"/>
  </bookViews>
  <sheets>
    <sheet name="2017" sheetId="3" r:id="rId1"/>
    <sheet name="3мес" sheetId="11" r:id="rId2"/>
    <sheet name="валовка 3 мес" sheetId="12" r:id="rId3"/>
    <sheet name="1полуг" sheetId="5" r:id="rId4"/>
    <sheet name="валовка 1 полуг" sheetId="6" r:id="rId5"/>
    <sheet name="9мес" sheetId="7" r:id="rId6"/>
    <sheet name="валовка 9 мес" sheetId="8" r:id="rId7"/>
    <sheet name="12мес" sheetId="9" r:id="rId8"/>
    <sheet name="вал 12 мес" sheetId="10" r:id="rId9"/>
  </sheets>
  <definedNames>
    <definedName name="_xlnm.Print_Area" localSheetId="7">'12мес'!$A$1:$I$127</definedName>
  </definedNames>
  <calcPr calcId="145621"/>
</workbook>
</file>

<file path=xl/calcChain.xml><?xml version="1.0" encoding="utf-8"?>
<calcChain xmlns="http://schemas.openxmlformats.org/spreadsheetml/2006/main">
  <c r="C56" i="11" l="1"/>
  <c r="D56" i="11"/>
  <c r="E56" i="11"/>
  <c r="C48" i="11"/>
  <c r="C52" i="11" s="1"/>
  <c r="D48" i="11"/>
  <c r="D52" i="11" s="1"/>
  <c r="E48" i="11"/>
  <c r="E52" i="11" s="1"/>
  <c r="F52" i="11"/>
  <c r="E121" i="11" l="1"/>
  <c r="D123" i="9" l="1"/>
  <c r="D121" i="9"/>
  <c r="D118" i="9"/>
  <c r="D115" i="9"/>
  <c r="D112" i="9"/>
  <c r="D108" i="9"/>
  <c r="D109" i="9" s="1"/>
  <c r="D107" i="9"/>
  <c r="D102" i="9"/>
  <c r="D101" i="9"/>
  <c r="D99" i="9"/>
  <c r="D96" i="9"/>
  <c r="D94" i="9"/>
  <c r="D91" i="9"/>
  <c r="D89" i="9"/>
  <c r="D88" i="9"/>
  <c r="D83" i="9"/>
  <c r="D73" i="9"/>
  <c r="D62" i="9"/>
  <c r="D60" i="9" s="1"/>
  <c r="D61" i="9" s="1"/>
  <c r="D59" i="9"/>
  <c r="D48" i="9"/>
  <c r="D52" i="9" s="1"/>
  <c r="D53" i="9" l="1"/>
  <c r="D56" i="9"/>
  <c r="E15" i="7"/>
  <c r="F15" i="7"/>
  <c r="F49" i="7" l="1"/>
  <c r="D123" i="7" l="1"/>
  <c r="D121" i="7"/>
  <c r="D118" i="7"/>
  <c r="D115" i="7"/>
  <c r="D112" i="7"/>
  <c r="D108" i="7"/>
  <c r="D109" i="7" s="1"/>
  <c r="D107" i="7"/>
  <c r="D102" i="7"/>
  <c r="D101" i="7"/>
  <c r="D99" i="7"/>
  <c r="D96" i="7"/>
  <c r="D94" i="7"/>
  <c r="D91" i="7"/>
  <c r="D87" i="7"/>
  <c r="D89" i="7" s="1"/>
  <c r="D83" i="7"/>
  <c r="D73" i="7"/>
  <c r="D62" i="7"/>
  <c r="D60" i="7"/>
  <c r="D61" i="7" s="1"/>
  <c r="D59" i="7"/>
  <c r="D48" i="7"/>
  <c r="D52" i="7" s="1"/>
  <c r="D35" i="7"/>
  <c r="D23" i="7"/>
  <c r="D21" i="7"/>
  <c r="D19" i="7"/>
  <c r="D15" i="7"/>
  <c r="D17" i="7" s="1"/>
  <c r="D16" i="7" l="1"/>
  <c r="D53" i="7"/>
  <c r="D56" i="7"/>
  <c r="D88" i="7"/>
  <c r="C48" i="5"/>
  <c r="E123" i="5"/>
  <c r="F123" i="5"/>
  <c r="E121" i="5"/>
  <c r="F121" i="5"/>
  <c r="E115" i="5"/>
  <c r="F115" i="5"/>
  <c r="E112" i="5"/>
  <c r="F112" i="5"/>
  <c r="E108" i="5"/>
  <c r="F108" i="5"/>
  <c r="C102" i="5"/>
  <c r="E102" i="5"/>
  <c r="F102" i="5"/>
  <c r="E101" i="5"/>
  <c r="F101" i="5"/>
  <c r="E99" i="5"/>
  <c r="F99" i="5"/>
  <c r="E96" i="5"/>
  <c r="F96" i="5"/>
  <c r="E94" i="5"/>
  <c r="F94" i="5"/>
  <c r="D94" i="5"/>
  <c r="C91" i="5"/>
  <c r="E91" i="5"/>
  <c r="F91" i="5"/>
  <c r="D91" i="5"/>
  <c r="E89" i="5"/>
  <c r="F89" i="5"/>
  <c r="E88" i="5"/>
  <c r="F88" i="5"/>
  <c r="E87" i="5"/>
  <c r="F87" i="5"/>
  <c r="E83" i="5"/>
  <c r="F83" i="5"/>
  <c r="E53" i="5"/>
  <c r="E52" i="5"/>
  <c r="E48" i="5"/>
  <c r="E35" i="5"/>
  <c r="F35" i="5"/>
  <c r="E23" i="5"/>
  <c r="E21" i="5"/>
  <c r="E19" i="5"/>
  <c r="E17" i="5"/>
  <c r="E16" i="5"/>
  <c r="E56" i="5"/>
  <c r="E60" i="5"/>
  <c r="E61" i="5" s="1"/>
  <c r="F60" i="5"/>
  <c r="E59" i="5" l="1"/>
  <c r="F59" i="5"/>
  <c r="C123" i="5" l="1"/>
  <c r="C121" i="5"/>
  <c r="C118" i="5"/>
  <c r="C115" i="5"/>
  <c r="C112" i="5"/>
  <c r="C109" i="5"/>
  <c r="C107" i="5"/>
  <c r="C101" i="5"/>
  <c r="C99" i="5"/>
  <c r="C96" i="5"/>
  <c r="C94" i="5"/>
  <c r="C89" i="5"/>
  <c r="C88" i="5"/>
  <c r="C62" i="5"/>
  <c r="C60" i="5"/>
  <c r="C61" i="5" s="1"/>
  <c r="C59" i="5"/>
  <c r="C52" i="5"/>
  <c r="C56" i="5" s="1"/>
  <c r="C23" i="5"/>
  <c r="C15" i="5"/>
  <c r="C17" i="5" s="1"/>
  <c r="D88" i="5"/>
  <c r="D87" i="5"/>
  <c r="D89" i="5" s="1"/>
  <c r="D83" i="5"/>
  <c r="D73" i="5"/>
  <c r="D62" i="5"/>
  <c r="D60" i="5"/>
  <c r="D61" i="5" s="1"/>
  <c r="D59" i="5"/>
  <c r="D48" i="5"/>
  <c r="D52" i="5" s="1"/>
  <c r="D35" i="5"/>
  <c r="D23" i="5"/>
  <c r="D21" i="5"/>
  <c r="D19" i="5"/>
  <c r="D17" i="5"/>
  <c r="C16" i="5" l="1"/>
  <c r="D56" i="5"/>
  <c r="D53" i="5"/>
  <c r="D16" i="5"/>
  <c r="C52" i="7" l="1"/>
  <c r="D123" i="5" l="1"/>
  <c r="D121" i="5"/>
  <c r="D118" i="5"/>
  <c r="D115" i="5"/>
  <c r="D112" i="5"/>
  <c r="D108" i="5"/>
  <c r="D109" i="5" s="1"/>
  <c r="D107" i="5"/>
  <c r="D102" i="5"/>
  <c r="D101" i="5"/>
  <c r="D99" i="5"/>
  <c r="D96" i="5"/>
  <c r="E23" i="11" l="1"/>
  <c r="F23" i="11"/>
  <c r="E19" i="11"/>
  <c r="F19" i="11"/>
  <c r="C19" i="11"/>
  <c r="E61" i="7" l="1"/>
  <c r="F19" i="7"/>
  <c r="F59" i="7"/>
  <c r="F21" i="7"/>
  <c r="E94" i="7" l="1"/>
  <c r="F94" i="7"/>
  <c r="B86" i="8" l="1"/>
  <c r="F123" i="7"/>
  <c r="F121" i="7"/>
  <c r="F118" i="7"/>
  <c r="F115" i="7"/>
  <c r="F112" i="7"/>
  <c r="F108" i="7"/>
  <c r="F109" i="7" s="1"/>
  <c r="F107" i="7"/>
  <c r="F102" i="7"/>
  <c r="F101" i="7"/>
  <c r="F99" i="7"/>
  <c r="F96" i="7"/>
  <c r="F91" i="7"/>
  <c r="F87" i="7"/>
  <c r="F89" i="7" s="1"/>
  <c r="F83" i="7"/>
  <c r="F73" i="7"/>
  <c r="F62" i="7"/>
  <c r="F35" i="7"/>
  <c r="F23" i="7"/>
  <c r="F17" i="7"/>
  <c r="F60" i="7" l="1"/>
  <c r="F61" i="7" s="1"/>
  <c r="F16" i="7"/>
  <c r="F88" i="7"/>
  <c r="F73" i="5" l="1"/>
  <c r="F123" i="11" l="1"/>
  <c r="F121" i="11"/>
  <c r="F118" i="11"/>
  <c r="F115" i="11"/>
  <c r="F112" i="11"/>
  <c r="F102" i="11"/>
  <c r="F101" i="11"/>
  <c r="F99" i="11"/>
  <c r="F96" i="11"/>
  <c r="F94" i="11"/>
  <c r="F91" i="11"/>
  <c r="F88" i="11"/>
  <c r="F83" i="11"/>
  <c r="F73" i="11" l="1"/>
  <c r="F60" i="11"/>
  <c r="F61" i="11" s="1"/>
  <c r="F59" i="11"/>
  <c r="F21" i="11"/>
  <c r="F17" i="11"/>
  <c r="F16" i="11"/>
  <c r="E108" i="9" l="1"/>
  <c r="F108" i="9"/>
  <c r="D23" i="9" l="1"/>
  <c r="D21" i="9"/>
  <c r="D19" i="9"/>
  <c r="D17" i="9"/>
  <c r="D16" i="9" l="1"/>
  <c r="B75" i="12" l="1"/>
  <c r="B74" i="12"/>
  <c r="D74" i="12" s="1"/>
  <c r="B73" i="12"/>
  <c r="D73" i="12" s="1"/>
  <c r="B72" i="12"/>
  <c r="D72" i="12" s="1"/>
  <c r="B71" i="12"/>
  <c r="D71" i="12" s="1"/>
  <c r="B70" i="12"/>
  <c r="D70" i="12" s="1"/>
  <c r="B68" i="12"/>
  <c r="D68" i="12" s="1"/>
  <c r="B67" i="12"/>
  <c r="D67" i="12" s="1"/>
  <c r="B66" i="12"/>
  <c r="D66" i="12" s="1"/>
  <c r="B65" i="12"/>
  <c r="D65" i="12" s="1"/>
  <c r="B64" i="12"/>
  <c r="D75" i="12"/>
  <c r="D56" i="12"/>
  <c r="D55" i="12"/>
  <c r="D54" i="12"/>
  <c r="D53" i="12"/>
  <c r="D52" i="12"/>
  <c r="D51" i="12"/>
  <c r="B50" i="12"/>
  <c r="D49" i="12"/>
  <c r="D48" i="12"/>
  <c r="D47" i="12"/>
  <c r="D46" i="12"/>
  <c r="D45" i="12"/>
  <c r="D38" i="12"/>
  <c r="D37" i="12"/>
  <c r="D36" i="12"/>
  <c r="D35" i="12"/>
  <c r="D34" i="12"/>
  <c r="D33" i="12"/>
  <c r="B32" i="12"/>
  <c r="D31" i="12"/>
  <c r="D30" i="12"/>
  <c r="D29" i="12"/>
  <c r="D28" i="12"/>
  <c r="D27" i="12"/>
  <c r="D20" i="12"/>
  <c r="D19" i="12"/>
  <c r="D18" i="12"/>
  <c r="D17" i="12"/>
  <c r="D16" i="12"/>
  <c r="D15" i="12"/>
  <c r="B14" i="12"/>
  <c r="D13" i="12"/>
  <c r="D12" i="12"/>
  <c r="D11" i="12"/>
  <c r="D10" i="12"/>
  <c r="D9" i="12"/>
  <c r="C123" i="11"/>
  <c r="I123" i="11" s="1"/>
  <c r="I122" i="11"/>
  <c r="H122" i="11"/>
  <c r="G122" i="11"/>
  <c r="H121" i="11"/>
  <c r="G121" i="11"/>
  <c r="C121" i="11"/>
  <c r="I121" i="11" s="1"/>
  <c r="I120" i="11"/>
  <c r="H120" i="11"/>
  <c r="G120" i="11"/>
  <c r="I119" i="11"/>
  <c r="H119" i="11"/>
  <c r="G119" i="11"/>
  <c r="H118" i="11"/>
  <c r="C118" i="11"/>
  <c r="I118" i="11" s="1"/>
  <c r="I117" i="11"/>
  <c r="H117" i="11"/>
  <c r="G117" i="11"/>
  <c r="I116" i="11"/>
  <c r="H116" i="11"/>
  <c r="G116" i="11"/>
  <c r="C115" i="11"/>
  <c r="I115" i="11" s="1"/>
  <c r="I114" i="11"/>
  <c r="H114" i="11"/>
  <c r="G114" i="11"/>
  <c r="I113" i="11"/>
  <c r="H113" i="11"/>
  <c r="G113" i="11"/>
  <c r="H112" i="11"/>
  <c r="C112" i="11"/>
  <c r="I111" i="11"/>
  <c r="H111" i="11"/>
  <c r="G111" i="11"/>
  <c r="I110" i="11"/>
  <c r="H110" i="11"/>
  <c r="G110" i="11"/>
  <c r="C109" i="11"/>
  <c r="I109" i="11" s="1"/>
  <c r="I108" i="11"/>
  <c r="H108" i="11"/>
  <c r="G108" i="11"/>
  <c r="C107" i="11"/>
  <c r="I107" i="11" s="1"/>
  <c r="I106" i="11"/>
  <c r="H106" i="11"/>
  <c r="G106" i="11"/>
  <c r="I105" i="11"/>
  <c r="H105" i="11"/>
  <c r="G105" i="11"/>
  <c r="I104" i="11"/>
  <c r="H104" i="11"/>
  <c r="G104" i="11"/>
  <c r="I103" i="11"/>
  <c r="H103" i="11"/>
  <c r="G103" i="11"/>
  <c r="C102" i="11"/>
  <c r="I102" i="11" s="1"/>
  <c r="C101" i="11"/>
  <c r="I101" i="11" s="1"/>
  <c r="I100" i="11"/>
  <c r="H100" i="11"/>
  <c r="G100" i="11"/>
  <c r="C99" i="11"/>
  <c r="I99" i="11" s="1"/>
  <c r="I98" i="11"/>
  <c r="H98" i="11"/>
  <c r="G98" i="11"/>
  <c r="I97" i="11"/>
  <c r="H97" i="11"/>
  <c r="G97" i="11"/>
  <c r="C96" i="11"/>
  <c r="I96" i="11" s="1"/>
  <c r="I95" i="11"/>
  <c r="H95" i="11"/>
  <c r="G95" i="11"/>
  <c r="H94" i="11"/>
  <c r="C94" i="11"/>
  <c r="I94" i="11" s="1"/>
  <c r="I93" i="11"/>
  <c r="H93" i="11"/>
  <c r="G93" i="11"/>
  <c r="I92" i="11"/>
  <c r="H92" i="11"/>
  <c r="G92" i="11"/>
  <c r="C91" i="11"/>
  <c r="I91" i="11" s="1"/>
  <c r="I90" i="11"/>
  <c r="H90" i="11"/>
  <c r="G90" i="11"/>
  <c r="C89" i="11"/>
  <c r="C88" i="11"/>
  <c r="I86" i="11"/>
  <c r="H86" i="11"/>
  <c r="G86" i="11"/>
  <c r="I85" i="11"/>
  <c r="H85" i="11"/>
  <c r="G85" i="11"/>
  <c r="I84" i="11"/>
  <c r="H84" i="11"/>
  <c r="G84" i="11"/>
  <c r="C83" i="11"/>
  <c r="I82" i="11"/>
  <c r="H82" i="11"/>
  <c r="G82" i="11"/>
  <c r="I81" i="11"/>
  <c r="H81" i="11"/>
  <c r="G81" i="11"/>
  <c r="I80" i="11"/>
  <c r="H80" i="11"/>
  <c r="G80" i="11"/>
  <c r="I79" i="11"/>
  <c r="H79" i="11"/>
  <c r="G79" i="11"/>
  <c r="I78" i="11"/>
  <c r="H78" i="11"/>
  <c r="G78" i="11"/>
  <c r="I77" i="11"/>
  <c r="H77" i="11"/>
  <c r="G77" i="11"/>
  <c r="I76" i="11"/>
  <c r="H76" i="11"/>
  <c r="G76" i="11"/>
  <c r="I75" i="11"/>
  <c r="H75" i="11"/>
  <c r="G75" i="11"/>
  <c r="I74" i="11"/>
  <c r="H74" i="11"/>
  <c r="G74" i="11"/>
  <c r="C73" i="11"/>
  <c r="I73" i="11" s="1"/>
  <c r="I72" i="11"/>
  <c r="H72" i="11"/>
  <c r="G72" i="11"/>
  <c r="I71" i="11"/>
  <c r="H71" i="11"/>
  <c r="G71" i="11"/>
  <c r="I70" i="11"/>
  <c r="H70" i="11"/>
  <c r="G70" i="11"/>
  <c r="I69" i="11"/>
  <c r="H69" i="11"/>
  <c r="G69" i="11"/>
  <c r="I68" i="11"/>
  <c r="H68" i="11"/>
  <c r="G68" i="11"/>
  <c r="I67" i="11"/>
  <c r="H67" i="11"/>
  <c r="G67" i="11"/>
  <c r="I66" i="11"/>
  <c r="H66" i="11"/>
  <c r="G66" i="11"/>
  <c r="I65" i="11"/>
  <c r="H65" i="11"/>
  <c r="G65" i="11"/>
  <c r="I64" i="11"/>
  <c r="H64" i="11"/>
  <c r="G64" i="11"/>
  <c r="I63" i="11"/>
  <c r="H63" i="11"/>
  <c r="G63" i="11"/>
  <c r="H62" i="11"/>
  <c r="C62" i="11"/>
  <c r="C59" i="11"/>
  <c r="I59" i="11" s="1"/>
  <c r="I58" i="11"/>
  <c r="H58" i="11"/>
  <c r="G58" i="11"/>
  <c r="I57" i="11"/>
  <c r="H57" i="11"/>
  <c r="G57" i="11"/>
  <c r="I54" i="11"/>
  <c r="H54" i="11"/>
  <c r="G54" i="11"/>
  <c r="I47" i="11"/>
  <c r="H47" i="11"/>
  <c r="G47" i="11"/>
  <c r="I46" i="11"/>
  <c r="H46" i="11"/>
  <c r="G46" i="11"/>
  <c r="I45" i="11"/>
  <c r="H45" i="11"/>
  <c r="G45" i="11"/>
  <c r="I44" i="11"/>
  <c r="H44" i="11"/>
  <c r="G44" i="11"/>
  <c r="I43" i="11"/>
  <c r="H43" i="11"/>
  <c r="G43" i="11"/>
  <c r="I42" i="11"/>
  <c r="H42" i="11"/>
  <c r="G42" i="11"/>
  <c r="I40" i="11"/>
  <c r="H40" i="11"/>
  <c r="G40" i="11"/>
  <c r="I39" i="11"/>
  <c r="H39" i="11"/>
  <c r="G39" i="11"/>
  <c r="I38" i="11"/>
  <c r="H38" i="11"/>
  <c r="G38" i="11"/>
  <c r="I37" i="11"/>
  <c r="H37" i="11"/>
  <c r="G37" i="11"/>
  <c r="I36" i="11"/>
  <c r="H36" i="11"/>
  <c r="G36" i="11"/>
  <c r="H35" i="11"/>
  <c r="G35" i="11"/>
  <c r="C35" i="11"/>
  <c r="I35" i="11" s="1"/>
  <c r="I34" i="11"/>
  <c r="H34" i="11"/>
  <c r="G34" i="11"/>
  <c r="I33" i="11"/>
  <c r="H33" i="11"/>
  <c r="G33" i="11"/>
  <c r="I32" i="11"/>
  <c r="H32" i="11"/>
  <c r="G32" i="11"/>
  <c r="I31" i="11"/>
  <c r="H31" i="11"/>
  <c r="G31" i="11"/>
  <c r="I30" i="11"/>
  <c r="H30" i="11"/>
  <c r="G30" i="11"/>
  <c r="I29" i="11"/>
  <c r="H29" i="11"/>
  <c r="G29" i="11"/>
  <c r="I28" i="11"/>
  <c r="H28" i="11"/>
  <c r="G28" i="11"/>
  <c r="I27" i="11"/>
  <c r="H27" i="11"/>
  <c r="G27" i="11"/>
  <c r="I26" i="11"/>
  <c r="H26" i="11"/>
  <c r="G26" i="11"/>
  <c r="I25" i="11"/>
  <c r="H25" i="11"/>
  <c r="G25" i="11"/>
  <c r="C23" i="11"/>
  <c r="I23" i="11" s="1"/>
  <c r="I22" i="11"/>
  <c r="H22" i="11"/>
  <c r="G22" i="11"/>
  <c r="C21" i="11"/>
  <c r="I21" i="11" s="1"/>
  <c r="I20" i="11"/>
  <c r="H20" i="11"/>
  <c r="G20" i="11"/>
  <c r="I19" i="11"/>
  <c r="I18" i="11"/>
  <c r="H18" i="11"/>
  <c r="G18" i="11"/>
  <c r="C15" i="11"/>
  <c r="C17" i="11" s="1"/>
  <c r="I14" i="11"/>
  <c r="H14" i="11"/>
  <c r="G14" i="11"/>
  <c r="I13" i="11"/>
  <c r="H13" i="11"/>
  <c r="G13" i="11"/>
  <c r="I12" i="11"/>
  <c r="H12" i="11"/>
  <c r="G12" i="11"/>
  <c r="I11" i="11"/>
  <c r="H11" i="11"/>
  <c r="G11" i="11"/>
  <c r="I10" i="11"/>
  <c r="H10" i="11"/>
  <c r="G10" i="11"/>
  <c r="I9" i="11"/>
  <c r="H9" i="11"/>
  <c r="G9" i="11"/>
  <c r="I8" i="11"/>
  <c r="H8" i="11"/>
  <c r="G8" i="11"/>
  <c r="I7" i="11"/>
  <c r="H7" i="11"/>
  <c r="G7" i="11"/>
  <c r="C60" i="11" l="1"/>
  <c r="C61" i="11" s="1"/>
  <c r="G17" i="11"/>
  <c r="D14" i="12"/>
  <c r="D21" i="12" s="1"/>
  <c r="B69" i="12"/>
  <c r="D50" i="12"/>
  <c r="D57" i="12" s="1"/>
  <c r="F50" i="11" s="1"/>
  <c r="D32" i="12"/>
  <c r="D39" i="12" s="1"/>
  <c r="F51" i="11" s="1"/>
  <c r="H73" i="11"/>
  <c r="H59" i="11"/>
  <c r="H19" i="11"/>
  <c r="G19" i="11"/>
  <c r="H17" i="11"/>
  <c r="H15" i="11"/>
  <c r="I15" i="11"/>
  <c r="I87" i="11"/>
  <c r="H83" i="11"/>
  <c r="D64" i="12"/>
  <c r="D69" i="12" s="1"/>
  <c r="I62" i="11"/>
  <c r="G101" i="11"/>
  <c r="G109" i="11"/>
  <c r="C16" i="11"/>
  <c r="I16" i="11" s="1"/>
  <c r="H23" i="11"/>
  <c r="G96" i="11"/>
  <c r="G102" i="11"/>
  <c r="G112" i="11"/>
  <c r="H102" i="11"/>
  <c r="G83" i="11"/>
  <c r="H101" i="11"/>
  <c r="H109" i="11"/>
  <c r="H16" i="11"/>
  <c r="I17" i="11"/>
  <c r="G21" i="11"/>
  <c r="G91" i="11"/>
  <c r="H96" i="11"/>
  <c r="G123" i="11"/>
  <c r="G16" i="11"/>
  <c r="H21" i="11"/>
  <c r="C53" i="11"/>
  <c r="G59" i="11"/>
  <c r="G61" i="11"/>
  <c r="G62" i="11"/>
  <c r="G73" i="11"/>
  <c r="I83" i="11"/>
  <c r="H91" i="11"/>
  <c r="G94" i="11"/>
  <c r="H99" i="11"/>
  <c r="H107" i="11"/>
  <c r="I112" i="11"/>
  <c r="H115" i="11"/>
  <c r="G118" i="11"/>
  <c r="H123" i="11"/>
  <c r="G23" i="11"/>
  <c r="G99" i="11"/>
  <c r="G107" i="11"/>
  <c r="G115" i="11"/>
  <c r="G15" i="11"/>
  <c r="D76" i="12" l="1"/>
  <c r="F55" i="11"/>
  <c r="F48" i="11"/>
  <c r="H49" i="11"/>
  <c r="G49" i="11"/>
  <c r="I49" i="11"/>
  <c r="H51" i="11"/>
  <c r="G51" i="11"/>
  <c r="I51" i="11"/>
  <c r="I50" i="11"/>
  <c r="H50" i="11"/>
  <c r="G50" i="11"/>
  <c r="I61" i="11"/>
  <c r="H61" i="11"/>
  <c r="G87" i="11"/>
  <c r="G89" i="11"/>
  <c r="H87" i="11"/>
  <c r="H88" i="11"/>
  <c r="G60" i="11"/>
  <c r="I60" i="11"/>
  <c r="H60" i="11"/>
  <c r="I48" i="11" l="1"/>
  <c r="H48" i="11"/>
  <c r="G48" i="11"/>
  <c r="I55" i="11"/>
  <c r="H55" i="11"/>
  <c r="G55" i="11"/>
  <c r="H89" i="11"/>
  <c r="I88" i="11"/>
  <c r="I89" i="11"/>
  <c r="G88" i="11"/>
  <c r="F53" i="11" l="1"/>
  <c r="F56" i="11"/>
  <c r="I52" i="11"/>
  <c r="H52" i="11"/>
  <c r="G52" i="11"/>
  <c r="B93" i="10"/>
  <c r="D93" i="10" s="1"/>
  <c r="B92" i="10"/>
  <c r="D92" i="10" s="1"/>
  <c r="B91" i="10"/>
  <c r="D91" i="10" s="1"/>
  <c r="B90" i="10"/>
  <c r="D90" i="10" s="1"/>
  <c r="B89" i="10"/>
  <c r="D89" i="10" s="1"/>
  <c r="B88" i="10"/>
  <c r="D88" i="10" s="1"/>
  <c r="B86" i="10"/>
  <c r="D86" i="10" s="1"/>
  <c r="B85" i="10"/>
  <c r="D85" i="10" s="1"/>
  <c r="B84" i="10"/>
  <c r="D84" i="10" s="1"/>
  <c r="B83" i="10"/>
  <c r="B82" i="10"/>
  <c r="D82" i="10" s="1"/>
  <c r="D75" i="10"/>
  <c r="D74" i="10"/>
  <c r="D73" i="10"/>
  <c r="D72" i="10"/>
  <c r="D71" i="10"/>
  <c r="D70" i="10"/>
  <c r="B69" i="10"/>
  <c r="D68" i="10"/>
  <c r="D67" i="10"/>
  <c r="D66" i="10"/>
  <c r="D65" i="10"/>
  <c r="D64" i="10"/>
  <c r="D57" i="10"/>
  <c r="D56" i="10"/>
  <c r="D55" i="10"/>
  <c r="D54" i="10"/>
  <c r="D53" i="10"/>
  <c r="D52" i="10"/>
  <c r="B51" i="10"/>
  <c r="D50" i="10"/>
  <c r="D49" i="10"/>
  <c r="D48" i="10"/>
  <c r="D47" i="10"/>
  <c r="D46" i="10"/>
  <c r="D39" i="10"/>
  <c r="D38" i="10"/>
  <c r="D37" i="10"/>
  <c r="D36" i="10"/>
  <c r="D35" i="10"/>
  <c r="D34" i="10"/>
  <c r="B33" i="10"/>
  <c r="D32" i="10"/>
  <c r="D31" i="10"/>
  <c r="D30" i="10"/>
  <c r="D29" i="10"/>
  <c r="D28" i="10"/>
  <c r="D21" i="10"/>
  <c r="D20" i="10"/>
  <c r="D19" i="10"/>
  <c r="D18" i="10"/>
  <c r="D17" i="10"/>
  <c r="D16" i="10"/>
  <c r="B15" i="10"/>
  <c r="D14" i="10"/>
  <c r="D13" i="10"/>
  <c r="D12" i="10"/>
  <c r="D11" i="10"/>
  <c r="D10" i="10"/>
  <c r="E102" i="9"/>
  <c r="F102" i="9"/>
  <c r="E99" i="9"/>
  <c r="F99" i="9"/>
  <c r="E96" i="9"/>
  <c r="F96" i="9"/>
  <c r="E94" i="9"/>
  <c r="F94" i="9"/>
  <c r="E91" i="9"/>
  <c r="F91" i="9"/>
  <c r="E89" i="9"/>
  <c r="E88" i="9"/>
  <c r="E83" i="9"/>
  <c r="F83" i="9"/>
  <c r="E59" i="9"/>
  <c r="F59" i="9"/>
  <c r="E48" i="9"/>
  <c r="E52" i="9" s="1"/>
  <c r="E56" i="9" s="1"/>
  <c r="E23" i="9"/>
  <c r="F23" i="9"/>
  <c r="E21" i="9"/>
  <c r="F21" i="9"/>
  <c r="E19" i="9"/>
  <c r="F19" i="9"/>
  <c r="E17" i="9"/>
  <c r="E16" i="9"/>
  <c r="F16" i="9"/>
  <c r="D15" i="10" l="1"/>
  <c r="D22" i="10" s="1"/>
  <c r="F49" i="9" s="1"/>
  <c r="D69" i="10"/>
  <c r="D76" i="10" s="1"/>
  <c r="I56" i="11"/>
  <c r="H56" i="11"/>
  <c r="G56" i="11"/>
  <c r="D33" i="10"/>
  <c r="D40" i="10" s="1"/>
  <c r="F51" i="9" s="1"/>
  <c r="H53" i="11"/>
  <c r="G53" i="11"/>
  <c r="I53" i="11"/>
  <c r="F17" i="9"/>
  <c r="E53" i="9"/>
  <c r="D51" i="10"/>
  <c r="D58" i="10" s="1"/>
  <c r="F50" i="9" s="1"/>
  <c r="B87" i="10"/>
  <c r="D83" i="10"/>
  <c r="D87" i="10" s="1"/>
  <c r="D94" i="10" s="1"/>
  <c r="H21" i="9"/>
  <c r="F123" i="9"/>
  <c r="E123" i="9"/>
  <c r="C123" i="9"/>
  <c r="I122" i="9"/>
  <c r="H122" i="9"/>
  <c r="G122" i="9"/>
  <c r="F121" i="9"/>
  <c r="E121" i="9"/>
  <c r="C121" i="9"/>
  <c r="I120" i="9"/>
  <c r="H120" i="9"/>
  <c r="G120" i="9"/>
  <c r="I119" i="9"/>
  <c r="H119" i="9"/>
  <c r="G119" i="9"/>
  <c r="F118" i="9"/>
  <c r="E118" i="9"/>
  <c r="C118" i="9"/>
  <c r="I117" i="9"/>
  <c r="H117" i="9"/>
  <c r="G117" i="9"/>
  <c r="I116" i="9"/>
  <c r="H116" i="9"/>
  <c r="G116" i="9"/>
  <c r="F115" i="9"/>
  <c r="E115" i="9"/>
  <c r="C115" i="9"/>
  <c r="I114" i="9"/>
  <c r="H114" i="9"/>
  <c r="G114" i="9"/>
  <c r="I113" i="9"/>
  <c r="H113" i="9"/>
  <c r="G113" i="9"/>
  <c r="F112" i="9"/>
  <c r="E112" i="9"/>
  <c r="C112" i="9"/>
  <c r="I111" i="9"/>
  <c r="H111" i="9"/>
  <c r="G111" i="9"/>
  <c r="I110" i="9"/>
  <c r="H110" i="9"/>
  <c r="G110" i="9"/>
  <c r="F109" i="9"/>
  <c r="H109" i="9" s="1"/>
  <c r="E109" i="9"/>
  <c r="C109" i="9"/>
  <c r="I108" i="9"/>
  <c r="H108" i="9"/>
  <c r="G108" i="9"/>
  <c r="F107" i="9"/>
  <c r="E107" i="9"/>
  <c r="C107" i="9"/>
  <c r="I106" i="9"/>
  <c r="H106" i="9"/>
  <c r="G106" i="9"/>
  <c r="I105" i="9"/>
  <c r="H105" i="9"/>
  <c r="G105" i="9"/>
  <c r="I104" i="9"/>
  <c r="H104" i="9"/>
  <c r="G104" i="9"/>
  <c r="I103" i="9"/>
  <c r="H103" i="9"/>
  <c r="G103" i="9"/>
  <c r="H102" i="9"/>
  <c r="G102" i="9"/>
  <c r="C102" i="9"/>
  <c r="F101" i="9"/>
  <c r="E101" i="9"/>
  <c r="C101" i="9"/>
  <c r="I100" i="9"/>
  <c r="H100" i="9"/>
  <c r="G100" i="9"/>
  <c r="G99" i="9"/>
  <c r="C99" i="9"/>
  <c r="I99" i="9" s="1"/>
  <c r="I98" i="9"/>
  <c r="H98" i="9"/>
  <c r="G98" i="9"/>
  <c r="I97" i="9"/>
  <c r="H97" i="9"/>
  <c r="G97" i="9"/>
  <c r="G96" i="9"/>
  <c r="C96" i="9"/>
  <c r="I96" i="9" s="1"/>
  <c r="I95" i="9"/>
  <c r="H95" i="9"/>
  <c r="G95" i="9"/>
  <c r="H94" i="9"/>
  <c r="C94" i="9"/>
  <c r="I93" i="9"/>
  <c r="H93" i="9"/>
  <c r="G93" i="9"/>
  <c r="I92" i="9"/>
  <c r="H92" i="9"/>
  <c r="G92" i="9"/>
  <c r="G91" i="9"/>
  <c r="C91" i="9"/>
  <c r="I90" i="9"/>
  <c r="H90" i="9"/>
  <c r="G90" i="9"/>
  <c r="C89" i="9"/>
  <c r="C88" i="9"/>
  <c r="I86" i="9"/>
  <c r="H86" i="9"/>
  <c r="G86" i="9"/>
  <c r="I85" i="9"/>
  <c r="H85" i="9"/>
  <c r="G85" i="9"/>
  <c r="I84" i="9"/>
  <c r="H84" i="9"/>
  <c r="G84" i="9"/>
  <c r="H83" i="9"/>
  <c r="G83" i="9"/>
  <c r="C83" i="9"/>
  <c r="I83" i="9" s="1"/>
  <c r="I82" i="9"/>
  <c r="H82" i="9"/>
  <c r="G82" i="9"/>
  <c r="I81" i="9"/>
  <c r="H81" i="9"/>
  <c r="G81" i="9"/>
  <c r="I80" i="9"/>
  <c r="H80" i="9"/>
  <c r="G80" i="9"/>
  <c r="I79" i="9"/>
  <c r="H79" i="9"/>
  <c r="G79" i="9"/>
  <c r="I78" i="9"/>
  <c r="H78" i="9"/>
  <c r="G78" i="9"/>
  <c r="I77" i="9"/>
  <c r="H77" i="9"/>
  <c r="G77" i="9"/>
  <c r="I76" i="9"/>
  <c r="H76" i="9"/>
  <c r="G76" i="9"/>
  <c r="I75" i="9"/>
  <c r="H75" i="9"/>
  <c r="G75" i="9"/>
  <c r="I74" i="9"/>
  <c r="H74" i="9"/>
  <c r="G74" i="9"/>
  <c r="F73" i="9"/>
  <c r="C73" i="9"/>
  <c r="I72" i="9"/>
  <c r="H72" i="9"/>
  <c r="G72" i="9"/>
  <c r="I71" i="9"/>
  <c r="H71" i="9"/>
  <c r="G71" i="9"/>
  <c r="I70" i="9"/>
  <c r="H70" i="9"/>
  <c r="G70" i="9"/>
  <c r="I69" i="9"/>
  <c r="H69" i="9"/>
  <c r="G69" i="9"/>
  <c r="I68" i="9"/>
  <c r="H68" i="9"/>
  <c r="G68" i="9"/>
  <c r="I67" i="9"/>
  <c r="H67" i="9"/>
  <c r="G67" i="9"/>
  <c r="I66" i="9"/>
  <c r="H66" i="9"/>
  <c r="G66" i="9"/>
  <c r="I65" i="9"/>
  <c r="H65" i="9"/>
  <c r="G65" i="9"/>
  <c r="I64" i="9"/>
  <c r="H64" i="9"/>
  <c r="G64" i="9"/>
  <c r="I63" i="9"/>
  <c r="H63" i="9"/>
  <c r="G63" i="9"/>
  <c r="F62" i="9"/>
  <c r="H62" i="9" s="1"/>
  <c r="E62" i="9"/>
  <c r="E60" i="9" s="1"/>
  <c r="E61" i="9" s="1"/>
  <c r="C62" i="9"/>
  <c r="I62" i="9" s="1"/>
  <c r="G59" i="9"/>
  <c r="H59" i="9"/>
  <c r="C59" i="9"/>
  <c r="I59" i="9" s="1"/>
  <c r="I58" i="9"/>
  <c r="H58" i="9"/>
  <c r="G58" i="9"/>
  <c r="I57" i="9"/>
  <c r="H57" i="9"/>
  <c r="G57" i="9"/>
  <c r="I55" i="9"/>
  <c r="H55" i="9"/>
  <c r="G55" i="9"/>
  <c r="I54" i="9"/>
  <c r="H54" i="9"/>
  <c r="G54" i="9"/>
  <c r="I49" i="9"/>
  <c r="H49" i="9"/>
  <c r="G49" i="9"/>
  <c r="C48" i="9"/>
  <c r="I47" i="9"/>
  <c r="H47" i="9"/>
  <c r="G47" i="9"/>
  <c r="I46" i="9"/>
  <c r="H46" i="9"/>
  <c r="G46" i="9"/>
  <c r="I45" i="9"/>
  <c r="H45" i="9"/>
  <c r="G45" i="9"/>
  <c r="I44" i="9"/>
  <c r="H44" i="9"/>
  <c r="G44" i="9"/>
  <c r="I43" i="9"/>
  <c r="H43" i="9"/>
  <c r="G43" i="9"/>
  <c r="I42" i="9"/>
  <c r="H42" i="9"/>
  <c r="G42" i="9"/>
  <c r="I40" i="9"/>
  <c r="H40" i="9"/>
  <c r="G40" i="9"/>
  <c r="I39" i="9"/>
  <c r="H39" i="9"/>
  <c r="G39" i="9"/>
  <c r="I38" i="9"/>
  <c r="H38" i="9"/>
  <c r="G38" i="9"/>
  <c r="I37" i="9"/>
  <c r="H37" i="9"/>
  <c r="G37" i="9"/>
  <c r="I36" i="9"/>
  <c r="H36" i="9"/>
  <c r="G36" i="9"/>
  <c r="G35" i="9"/>
  <c r="H35" i="9"/>
  <c r="C35" i="9"/>
  <c r="I35" i="9" s="1"/>
  <c r="I34" i="9"/>
  <c r="H34" i="9"/>
  <c r="G34" i="9"/>
  <c r="I33" i="9"/>
  <c r="H33" i="9"/>
  <c r="G33" i="9"/>
  <c r="I32" i="9"/>
  <c r="H32" i="9"/>
  <c r="G32" i="9"/>
  <c r="I31" i="9"/>
  <c r="H31" i="9"/>
  <c r="G31" i="9"/>
  <c r="I30" i="9"/>
  <c r="H30" i="9"/>
  <c r="G30" i="9"/>
  <c r="I29" i="9"/>
  <c r="H29" i="9"/>
  <c r="G29" i="9"/>
  <c r="I28" i="9"/>
  <c r="H28" i="9"/>
  <c r="G28" i="9"/>
  <c r="I27" i="9"/>
  <c r="H27" i="9"/>
  <c r="G27" i="9"/>
  <c r="I26" i="9"/>
  <c r="H26" i="9"/>
  <c r="G26" i="9"/>
  <c r="I25" i="9"/>
  <c r="H25" i="9"/>
  <c r="G25" i="9"/>
  <c r="H23" i="9"/>
  <c r="C23" i="9"/>
  <c r="I23" i="9" s="1"/>
  <c r="I22" i="9"/>
  <c r="H22" i="9"/>
  <c r="G22" i="9"/>
  <c r="G21" i="9"/>
  <c r="C21" i="9"/>
  <c r="I21" i="9" s="1"/>
  <c r="I20" i="9"/>
  <c r="H20" i="9"/>
  <c r="G20" i="9"/>
  <c r="C19" i="9"/>
  <c r="I18" i="9"/>
  <c r="H18" i="9"/>
  <c r="G18" i="9"/>
  <c r="G15" i="9"/>
  <c r="H15" i="9"/>
  <c r="C15" i="9"/>
  <c r="C17" i="9" s="1"/>
  <c r="I14" i="9"/>
  <c r="H14" i="9"/>
  <c r="G14" i="9"/>
  <c r="I13" i="9"/>
  <c r="H13" i="9"/>
  <c r="G13" i="9"/>
  <c r="I12" i="9"/>
  <c r="H12" i="9"/>
  <c r="G12" i="9"/>
  <c r="I11" i="9"/>
  <c r="H11" i="9"/>
  <c r="G11" i="9"/>
  <c r="I10" i="9"/>
  <c r="H10" i="9"/>
  <c r="G10" i="9"/>
  <c r="I9" i="9"/>
  <c r="H9" i="9"/>
  <c r="G9" i="9"/>
  <c r="I8" i="9"/>
  <c r="H8" i="9"/>
  <c r="G8" i="9"/>
  <c r="I7" i="9"/>
  <c r="H7" i="9"/>
  <c r="G7" i="9"/>
  <c r="I17" i="9" l="1"/>
  <c r="I112" i="9"/>
  <c r="H51" i="9"/>
  <c r="I51" i="9"/>
  <c r="G51" i="9"/>
  <c r="I107" i="9"/>
  <c r="F48" i="9"/>
  <c r="F52" i="9" s="1"/>
  <c r="F56" i="9" s="1"/>
  <c r="G56" i="9" s="1"/>
  <c r="G112" i="9"/>
  <c r="H112" i="9"/>
  <c r="F60" i="9"/>
  <c r="F61" i="9" s="1"/>
  <c r="C52" i="9"/>
  <c r="C56" i="9" s="1"/>
  <c r="G62" i="9"/>
  <c r="I115" i="9"/>
  <c r="I101" i="9"/>
  <c r="H50" i="9"/>
  <c r="G50" i="9"/>
  <c r="I50" i="9"/>
  <c r="G115" i="9"/>
  <c r="G107" i="9"/>
  <c r="G101" i="9"/>
  <c r="H101" i="9"/>
  <c r="F89" i="9"/>
  <c r="G89" i="9" s="1"/>
  <c r="F88" i="9"/>
  <c r="H73" i="9"/>
  <c r="G73" i="9"/>
  <c r="I73" i="9"/>
  <c r="G19" i="9"/>
  <c r="I109" i="9"/>
  <c r="I102" i="9"/>
  <c r="H96" i="9"/>
  <c r="G109" i="9"/>
  <c r="G121" i="9"/>
  <c r="I91" i="9"/>
  <c r="I123" i="9"/>
  <c r="H118" i="9"/>
  <c r="H17" i="9"/>
  <c r="G16" i="9"/>
  <c r="I15" i="9"/>
  <c r="H16" i="9"/>
  <c r="G17" i="9"/>
  <c r="I19" i="9"/>
  <c r="G23" i="9"/>
  <c r="C60" i="9"/>
  <c r="I87" i="9"/>
  <c r="I94" i="9"/>
  <c r="I118" i="9"/>
  <c r="H121" i="9"/>
  <c r="H19" i="9"/>
  <c r="C16" i="9"/>
  <c r="I16" i="9" s="1"/>
  <c r="I121" i="9"/>
  <c r="G123" i="9"/>
  <c r="G87" i="9"/>
  <c r="H91" i="9"/>
  <c r="G94" i="9"/>
  <c r="H99" i="9"/>
  <c r="H107" i="9"/>
  <c r="H115" i="9"/>
  <c r="G118" i="9"/>
  <c r="H123" i="9"/>
  <c r="H87" i="9"/>
  <c r="C94" i="7"/>
  <c r="F53" i="9" l="1"/>
  <c r="G53" i="9" s="1"/>
  <c r="I56" i="9"/>
  <c r="I48" i="9"/>
  <c r="H56" i="9"/>
  <c r="I52" i="9"/>
  <c r="G52" i="9"/>
  <c r="H48" i="9"/>
  <c r="G48" i="9"/>
  <c r="H52" i="9"/>
  <c r="G60" i="9"/>
  <c r="C53" i="9"/>
  <c r="I53" i="9" s="1"/>
  <c r="G61" i="9"/>
  <c r="H61" i="9"/>
  <c r="H60" i="9"/>
  <c r="H89" i="9"/>
  <c r="I89" i="9"/>
  <c r="H53" i="9"/>
  <c r="G88" i="9"/>
  <c r="I88" i="9"/>
  <c r="H88" i="9"/>
  <c r="I60" i="9"/>
  <c r="C61" i="9"/>
  <c r="I61" i="9" s="1"/>
  <c r="C123" i="7"/>
  <c r="C59" i="7"/>
  <c r="E59" i="7"/>
  <c r="E21" i="7"/>
  <c r="E19" i="7"/>
  <c r="C56" i="7"/>
  <c r="C62" i="7"/>
  <c r="C60" i="7" s="1"/>
  <c r="C61" i="7" s="1"/>
  <c r="C88" i="7"/>
  <c r="C89" i="7"/>
  <c r="C91" i="7"/>
  <c r="C96" i="7"/>
  <c r="C99" i="7"/>
  <c r="C101" i="7"/>
  <c r="C102" i="7"/>
  <c r="C107" i="7"/>
  <c r="C109" i="7"/>
  <c r="C112" i="7"/>
  <c r="C115" i="7"/>
  <c r="C118" i="7"/>
  <c r="C121" i="7"/>
  <c r="C23" i="7"/>
  <c r="C15" i="7"/>
  <c r="C17" i="7" s="1"/>
  <c r="C16" i="7" l="1"/>
  <c r="B91" i="8" l="1"/>
  <c r="D91" i="8" s="1"/>
  <c r="B90" i="8"/>
  <c r="D90" i="8" s="1"/>
  <c r="B89" i="8"/>
  <c r="D89" i="8" s="1"/>
  <c r="B88" i="8"/>
  <c r="D88" i="8" s="1"/>
  <c r="B87" i="8"/>
  <c r="D87" i="8" s="1"/>
  <c r="D86" i="8"/>
  <c r="B84" i="8"/>
  <c r="D84" i="8" s="1"/>
  <c r="B83" i="8"/>
  <c r="D83" i="8" s="1"/>
  <c r="B82" i="8"/>
  <c r="D82" i="8" s="1"/>
  <c r="B81" i="8"/>
  <c r="D81" i="8" s="1"/>
  <c r="B80" i="8"/>
  <c r="D80" i="8" s="1"/>
  <c r="D73" i="8"/>
  <c r="D72" i="8"/>
  <c r="D71" i="8"/>
  <c r="D70" i="8"/>
  <c r="D69" i="8"/>
  <c r="D68" i="8"/>
  <c r="B67" i="8"/>
  <c r="D66" i="8"/>
  <c r="D65" i="8"/>
  <c r="D64" i="8"/>
  <c r="D63" i="8"/>
  <c r="D62" i="8"/>
  <c r="D55" i="8"/>
  <c r="D54" i="8"/>
  <c r="D53" i="8"/>
  <c r="D52" i="8"/>
  <c r="D51" i="8"/>
  <c r="D50" i="8"/>
  <c r="B49" i="8"/>
  <c r="D48" i="8"/>
  <c r="D47" i="8"/>
  <c r="D46" i="8"/>
  <c r="D45" i="8"/>
  <c r="D44" i="8"/>
  <c r="D37" i="8"/>
  <c r="D36" i="8"/>
  <c r="D35" i="8"/>
  <c r="D34" i="8"/>
  <c r="D33" i="8"/>
  <c r="D32" i="8"/>
  <c r="B31" i="8"/>
  <c r="D30" i="8"/>
  <c r="D29" i="8"/>
  <c r="D28" i="8"/>
  <c r="D27" i="8"/>
  <c r="D26" i="8"/>
  <c r="D19" i="8"/>
  <c r="D18" i="8"/>
  <c r="D17" i="8"/>
  <c r="D16" i="8"/>
  <c r="D15" i="8"/>
  <c r="D14" i="8"/>
  <c r="B13" i="8"/>
  <c r="D12" i="8"/>
  <c r="D11" i="8"/>
  <c r="D10" i="8"/>
  <c r="D9" i="8"/>
  <c r="D8" i="8"/>
  <c r="E123" i="7"/>
  <c r="I123" i="7"/>
  <c r="I122" i="7"/>
  <c r="H122" i="7"/>
  <c r="G122" i="7"/>
  <c r="H121" i="7"/>
  <c r="E121" i="7"/>
  <c r="I121" i="7"/>
  <c r="I120" i="7"/>
  <c r="H120" i="7"/>
  <c r="G120" i="7"/>
  <c r="I119" i="7"/>
  <c r="H119" i="7"/>
  <c r="G119" i="7"/>
  <c r="I118" i="7"/>
  <c r="E118" i="7"/>
  <c r="I117" i="7"/>
  <c r="H117" i="7"/>
  <c r="G117" i="7"/>
  <c r="I116" i="7"/>
  <c r="H116" i="7"/>
  <c r="G116" i="7"/>
  <c r="H115" i="7"/>
  <c r="E115" i="7"/>
  <c r="I114" i="7"/>
  <c r="H114" i="7"/>
  <c r="G114" i="7"/>
  <c r="I113" i="7"/>
  <c r="H113" i="7"/>
  <c r="G113" i="7"/>
  <c r="I112" i="7"/>
  <c r="E112" i="7"/>
  <c r="I111" i="7"/>
  <c r="H111" i="7"/>
  <c r="G111" i="7"/>
  <c r="I110" i="7"/>
  <c r="H110" i="7"/>
  <c r="G110" i="7"/>
  <c r="E108" i="7"/>
  <c r="E109" i="7" s="1"/>
  <c r="I107" i="7"/>
  <c r="E107" i="7"/>
  <c r="I106" i="7"/>
  <c r="H106" i="7"/>
  <c r="G106" i="7"/>
  <c r="I105" i="7"/>
  <c r="H105" i="7"/>
  <c r="G105" i="7"/>
  <c r="I104" i="7"/>
  <c r="H104" i="7"/>
  <c r="G104" i="7"/>
  <c r="I103" i="7"/>
  <c r="H103" i="7"/>
  <c r="G103" i="7"/>
  <c r="H102" i="7"/>
  <c r="E102" i="7"/>
  <c r="I102" i="7"/>
  <c r="I101" i="7"/>
  <c r="E101" i="7"/>
  <c r="I100" i="7"/>
  <c r="H100" i="7"/>
  <c r="G100" i="7"/>
  <c r="I99" i="7"/>
  <c r="E99" i="7"/>
  <c r="I98" i="7"/>
  <c r="H98" i="7"/>
  <c r="G98" i="7"/>
  <c r="I97" i="7"/>
  <c r="H97" i="7"/>
  <c r="G97" i="7"/>
  <c r="H96" i="7"/>
  <c r="E96" i="7"/>
  <c r="I96" i="7"/>
  <c r="I95" i="7"/>
  <c r="H95" i="7"/>
  <c r="G95" i="7"/>
  <c r="H94" i="7"/>
  <c r="I94" i="7"/>
  <c r="I93" i="7"/>
  <c r="H93" i="7"/>
  <c r="G93" i="7"/>
  <c r="I92" i="7"/>
  <c r="H92" i="7"/>
  <c r="G92" i="7"/>
  <c r="I91" i="7"/>
  <c r="E91" i="7"/>
  <c r="I90" i="7"/>
  <c r="H90" i="7"/>
  <c r="G90" i="7"/>
  <c r="E89" i="7"/>
  <c r="E88" i="7"/>
  <c r="I86" i="7"/>
  <c r="H86" i="7"/>
  <c r="G86" i="7"/>
  <c r="I85" i="7"/>
  <c r="H85" i="7"/>
  <c r="G85" i="7"/>
  <c r="I84" i="7"/>
  <c r="H84" i="7"/>
  <c r="G84" i="7"/>
  <c r="I83" i="7"/>
  <c r="E83" i="7"/>
  <c r="I82" i="7"/>
  <c r="H82" i="7"/>
  <c r="G82" i="7"/>
  <c r="I81" i="7"/>
  <c r="H81" i="7"/>
  <c r="G81" i="7"/>
  <c r="I80" i="7"/>
  <c r="H80" i="7"/>
  <c r="G80" i="7"/>
  <c r="I79" i="7"/>
  <c r="H79" i="7"/>
  <c r="G79" i="7"/>
  <c r="I78" i="7"/>
  <c r="H78" i="7"/>
  <c r="G78" i="7"/>
  <c r="I77" i="7"/>
  <c r="H77" i="7"/>
  <c r="G77" i="7"/>
  <c r="I76" i="7"/>
  <c r="H76" i="7"/>
  <c r="G76" i="7"/>
  <c r="I75" i="7"/>
  <c r="H75" i="7"/>
  <c r="G75" i="7"/>
  <c r="I74" i="7"/>
  <c r="H74" i="7"/>
  <c r="G74" i="7"/>
  <c r="I72" i="7"/>
  <c r="H72" i="7"/>
  <c r="G72" i="7"/>
  <c r="I71" i="7"/>
  <c r="H71" i="7"/>
  <c r="G71" i="7"/>
  <c r="I70" i="7"/>
  <c r="H70" i="7"/>
  <c r="G70" i="7"/>
  <c r="I69" i="7"/>
  <c r="H69" i="7"/>
  <c r="G69" i="7"/>
  <c r="I68" i="7"/>
  <c r="H68" i="7"/>
  <c r="G68" i="7"/>
  <c r="I67" i="7"/>
  <c r="H67" i="7"/>
  <c r="G67" i="7"/>
  <c r="I66" i="7"/>
  <c r="H66" i="7"/>
  <c r="G66" i="7"/>
  <c r="I65" i="7"/>
  <c r="H65" i="7"/>
  <c r="G65" i="7"/>
  <c r="I64" i="7"/>
  <c r="H64" i="7"/>
  <c r="G64" i="7"/>
  <c r="I63" i="7"/>
  <c r="H63" i="7"/>
  <c r="G63" i="7"/>
  <c r="I62" i="7"/>
  <c r="E62" i="7"/>
  <c r="I59" i="7"/>
  <c r="I58" i="7"/>
  <c r="H58" i="7"/>
  <c r="G58" i="7"/>
  <c r="I57" i="7"/>
  <c r="H57" i="7"/>
  <c r="G57" i="7"/>
  <c r="I55" i="7"/>
  <c r="H55" i="7"/>
  <c r="G55" i="7"/>
  <c r="I54" i="7"/>
  <c r="H54" i="7"/>
  <c r="G54" i="7"/>
  <c r="E48" i="7"/>
  <c r="E52" i="7" s="1"/>
  <c r="E53" i="7" s="1"/>
  <c r="I47" i="7"/>
  <c r="H47" i="7"/>
  <c r="G47" i="7"/>
  <c r="I46" i="7"/>
  <c r="H46" i="7"/>
  <c r="G46" i="7"/>
  <c r="I45" i="7"/>
  <c r="H45" i="7"/>
  <c r="G45" i="7"/>
  <c r="I44" i="7"/>
  <c r="H44" i="7"/>
  <c r="G44" i="7"/>
  <c r="I43" i="7"/>
  <c r="H43" i="7"/>
  <c r="G43" i="7"/>
  <c r="I42" i="7"/>
  <c r="H42" i="7"/>
  <c r="G42" i="7"/>
  <c r="I40" i="7"/>
  <c r="H40" i="7"/>
  <c r="G40" i="7"/>
  <c r="I39" i="7"/>
  <c r="H39" i="7"/>
  <c r="G39" i="7"/>
  <c r="I38" i="7"/>
  <c r="H38" i="7"/>
  <c r="G38" i="7"/>
  <c r="I37" i="7"/>
  <c r="H37" i="7"/>
  <c r="G37" i="7"/>
  <c r="I36" i="7"/>
  <c r="H36" i="7"/>
  <c r="G36" i="7"/>
  <c r="H35" i="7"/>
  <c r="I34" i="7"/>
  <c r="H34" i="7"/>
  <c r="G34" i="7"/>
  <c r="I33" i="7"/>
  <c r="H33" i="7"/>
  <c r="G33" i="7"/>
  <c r="I32" i="7"/>
  <c r="H32" i="7"/>
  <c r="G32" i="7"/>
  <c r="I31" i="7"/>
  <c r="H31" i="7"/>
  <c r="G31" i="7"/>
  <c r="I30" i="7"/>
  <c r="H30" i="7"/>
  <c r="G30" i="7"/>
  <c r="I29" i="7"/>
  <c r="H29" i="7"/>
  <c r="G29" i="7"/>
  <c r="I28" i="7"/>
  <c r="H28" i="7"/>
  <c r="G28" i="7"/>
  <c r="I27" i="7"/>
  <c r="H27" i="7"/>
  <c r="G27" i="7"/>
  <c r="I26" i="7"/>
  <c r="H26" i="7"/>
  <c r="G26" i="7"/>
  <c r="I25" i="7"/>
  <c r="H25" i="7"/>
  <c r="G25" i="7"/>
  <c r="H23" i="7"/>
  <c r="E23" i="7"/>
  <c r="I23" i="7"/>
  <c r="I22" i="7"/>
  <c r="H22" i="7"/>
  <c r="G22" i="7"/>
  <c r="H21" i="7"/>
  <c r="I21" i="7"/>
  <c r="I20" i="7"/>
  <c r="H20" i="7"/>
  <c r="G20" i="7"/>
  <c r="H19" i="7"/>
  <c r="G19" i="7"/>
  <c r="I19" i="7"/>
  <c r="I18" i="7"/>
  <c r="H18" i="7"/>
  <c r="G18" i="7"/>
  <c r="E17" i="7"/>
  <c r="E16" i="7"/>
  <c r="I14" i="7"/>
  <c r="H14" i="7"/>
  <c r="G14" i="7"/>
  <c r="I13" i="7"/>
  <c r="H13" i="7"/>
  <c r="G13" i="7"/>
  <c r="I12" i="7"/>
  <c r="H12" i="7"/>
  <c r="G12" i="7"/>
  <c r="I11" i="7"/>
  <c r="H11" i="7"/>
  <c r="G11" i="7"/>
  <c r="I10" i="7"/>
  <c r="H10" i="7"/>
  <c r="G10" i="7"/>
  <c r="I9" i="7"/>
  <c r="H9" i="7"/>
  <c r="G9" i="7"/>
  <c r="I8" i="7"/>
  <c r="H8" i="7"/>
  <c r="G8" i="7"/>
  <c r="I7" i="7"/>
  <c r="H7" i="7"/>
  <c r="G7" i="7"/>
  <c r="F109" i="5"/>
  <c r="H121" i="5"/>
  <c r="I96" i="5"/>
  <c r="F62" i="5"/>
  <c r="G73" i="5"/>
  <c r="H83" i="5"/>
  <c r="G91" i="5"/>
  <c r="G99" i="5"/>
  <c r="F107" i="5"/>
  <c r="H107" i="5" s="1"/>
  <c r="I112" i="5"/>
  <c r="I115" i="5"/>
  <c r="F118" i="5"/>
  <c r="B91" i="6"/>
  <c r="D91" i="6" s="1"/>
  <c r="B90" i="6"/>
  <c r="D90" i="6" s="1"/>
  <c r="B89" i="6"/>
  <c r="D89" i="6" s="1"/>
  <c r="B88" i="6"/>
  <c r="D88" i="6" s="1"/>
  <c r="B87" i="6"/>
  <c r="D87" i="6" s="1"/>
  <c r="B86" i="6"/>
  <c r="D86" i="6" s="1"/>
  <c r="B84" i="6"/>
  <c r="D84" i="6" s="1"/>
  <c r="B83" i="6"/>
  <c r="D83" i="6" s="1"/>
  <c r="B82" i="6"/>
  <c r="D82" i="6" s="1"/>
  <c r="B81" i="6"/>
  <c r="D81" i="6" s="1"/>
  <c r="D80" i="6"/>
  <c r="D73" i="6"/>
  <c r="D72" i="6"/>
  <c r="D71" i="6"/>
  <c r="D70" i="6"/>
  <c r="D69" i="6"/>
  <c r="D68" i="6"/>
  <c r="B67" i="6"/>
  <c r="D66" i="6"/>
  <c r="D65" i="6"/>
  <c r="D64" i="6"/>
  <c r="D63" i="6"/>
  <c r="D62" i="6"/>
  <c r="D55" i="6"/>
  <c r="D54" i="6"/>
  <c r="D53" i="6"/>
  <c r="D52" i="6"/>
  <c r="D51" i="6"/>
  <c r="D50" i="6"/>
  <c r="B49" i="6"/>
  <c r="D48" i="6"/>
  <c r="D47" i="6"/>
  <c r="D46" i="6"/>
  <c r="D45" i="6"/>
  <c r="D44" i="6"/>
  <c r="D37" i="6"/>
  <c r="D36" i="6"/>
  <c r="D35" i="6"/>
  <c r="D34" i="6"/>
  <c r="D33" i="6"/>
  <c r="D32" i="6"/>
  <c r="B31" i="6"/>
  <c r="D30" i="6"/>
  <c r="D29" i="6"/>
  <c r="D28" i="6"/>
  <c r="D27" i="6"/>
  <c r="D26" i="6"/>
  <c r="D19" i="6"/>
  <c r="D18" i="6"/>
  <c r="D17" i="6"/>
  <c r="D16" i="6"/>
  <c r="D15" i="6"/>
  <c r="D14" i="6"/>
  <c r="B13" i="6"/>
  <c r="D12" i="6"/>
  <c r="D11" i="6"/>
  <c r="D10" i="6"/>
  <c r="D9" i="6"/>
  <c r="D8" i="6"/>
  <c r="G8" i="5"/>
  <c r="G9" i="5"/>
  <c r="G10" i="5"/>
  <c r="G11" i="5"/>
  <c r="F19" i="5"/>
  <c r="F23" i="5"/>
  <c r="F21" i="5"/>
  <c r="I21" i="5" s="1"/>
  <c r="F17" i="5"/>
  <c r="I122" i="5"/>
  <c r="H122" i="5"/>
  <c r="G122" i="5"/>
  <c r="I120" i="5"/>
  <c r="H120" i="5"/>
  <c r="G120" i="5"/>
  <c r="I119" i="5"/>
  <c r="H119" i="5"/>
  <c r="G119" i="5"/>
  <c r="I117" i="5"/>
  <c r="H117" i="5"/>
  <c r="G117" i="5"/>
  <c r="I116" i="5"/>
  <c r="H116" i="5"/>
  <c r="G116" i="5"/>
  <c r="H115" i="5"/>
  <c r="I114" i="5"/>
  <c r="H114" i="5"/>
  <c r="G114" i="5"/>
  <c r="I113" i="5"/>
  <c r="H113" i="5"/>
  <c r="G113" i="5"/>
  <c r="I111" i="5"/>
  <c r="H111" i="5"/>
  <c r="G111" i="5"/>
  <c r="I110" i="5"/>
  <c r="H110" i="5"/>
  <c r="G110" i="5"/>
  <c r="I106" i="5"/>
  <c r="H106" i="5"/>
  <c r="G106" i="5"/>
  <c r="I105" i="5"/>
  <c r="H105" i="5"/>
  <c r="G105" i="5"/>
  <c r="I104" i="5"/>
  <c r="H104" i="5"/>
  <c r="G104" i="5"/>
  <c r="I103" i="5"/>
  <c r="H103" i="5"/>
  <c r="G103" i="5"/>
  <c r="I100" i="5"/>
  <c r="H100" i="5"/>
  <c r="G100" i="5"/>
  <c r="I98" i="5"/>
  <c r="H98" i="5"/>
  <c r="G98" i="5"/>
  <c r="I97" i="5"/>
  <c r="H97" i="5"/>
  <c r="G97" i="5"/>
  <c r="I95" i="5"/>
  <c r="H95" i="5"/>
  <c r="G95" i="5"/>
  <c r="I93" i="5"/>
  <c r="H93" i="5"/>
  <c r="G93" i="5"/>
  <c r="I92" i="5"/>
  <c r="H92" i="5"/>
  <c r="G92" i="5"/>
  <c r="I90" i="5"/>
  <c r="H90" i="5"/>
  <c r="G90" i="5"/>
  <c r="I86" i="5"/>
  <c r="H86" i="5"/>
  <c r="G86" i="5"/>
  <c r="I85" i="5"/>
  <c r="H85" i="5"/>
  <c r="G85" i="5"/>
  <c r="I84" i="5"/>
  <c r="H84" i="5"/>
  <c r="G84" i="5"/>
  <c r="I82" i="5"/>
  <c r="H82" i="5"/>
  <c r="G82" i="5"/>
  <c r="I81" i="5"/>
  <c r="H81" i="5"/>
  <c r="G81" i="5"/>
  <c r="I80" i="5"/>
  <c r="H80" i="5"/>
  <c r="G80" i="5"/>
  <c r="I79" i="5"/>
  <c r="H79" i="5"/>
  <c r="G79" i="5"/>
  <c r="I78" i="5"/>
  <c r="H78" i="5"/>
  <c r="G78" i="5"/>
  <c r="I77" i="5"/>
  <c r="H77" i="5"/>
  <c r="G77" i="5"/>
  <c r="I76" i="5"/>
  <c r="H76" i="5"/>
  <c r="G76" i="5"/>
  <c r="I75" i="5"/>
  <c r="H75" i="5"/>
  <c r="G75" i="5"/>
  <c r="I74" i="5"/>
  <c r="H74" i="5"/>
  <c r="G74" i="5"/>
  <c r="H73" i="5"/>
  <c r="I72" i="5"/>
  <c r="H72" i="5"/>
  <c r="G72" i="5"/>
  <c r="I71" i="5"/>
  <c r="H71" i="5"/>
  <c r="G71" i="5"/>
  <c r="I70" i="5"/>
  <c r="H70" i="5"/>
  <c r="G70" i="5"/>
  <c r="I69" i="5"/>
  <c r="H69" i="5"/>
  <c r="G69" i="5"/>
  <c r="I68" i="5"/>
  <c r="H68" i="5"/>
  <c r="G68" i="5"/>
  <c r="I67" i="5"/>
  <c r="H67" i="5"/>
  <c r="G67" i="5"/>
  <c r="I66" i="5"/>
  <c r="H66" i="5"/>
  <c r="G66" i="5"/>
  <c r="I65" i="5"/>
  <c r="H65" i="5"/>
  <c r="G65" i="5"/>
  <c r="I64" i="5"/>
  <c r="H64" i="5"/>
  <c r="G64" i="5"/>
  <c r="I63" i="5"/>
  <c r="H63" i="5"/>
  <c r="G63" i="5"/>
  <c r="H62" i="5"/>
  <c r="I58" i="5"/>
  <c r="H58" i="5"/>
  <c r="G58" i="5"/>
  <c r="I57" i="5"/>
  <c r="H57" i="5"/>
  <c r="G57" i="5"/>
  <c r="I54" i="5"/>
  <c r="H54" i="5"/>
  <c r="G54" i="5"/>
  <c r="I47" i="5"/>
  <c r="H47" i="5"/>
  <c r="G47" i="5"/>
  <c r="I46" i="5"/>
  <c r="H46" i="5"/>
  <c r="G46" i="5"/>
  <c r="I45" i="5"/>
  <c r="H45" i="5"/>
  <c r="G45" i="5"/>
  <c r="I44" i="5"/>
  <c r="H44" i="5"/>
  <c r="G44" i="5"/>
  <c r="I43" i="5"/>
  <c r="H43" i="5"/>
  <c r="G43" i="5"/>
  <c r="I42" i="5"/>
  <c r="H42" i="5"/>
  <c r="G42" i="5"/>
  <c r="I40" i="5"/>
  <c r="H40" i="5"/>
  <c r="G40" i="5"/>
  <c r="I39" i="5"/>
  <c r="H39" i="5"/>
  <c r="G39" i="5"/>
  <c r="I38" i="5"/>
  <c r="H38" i="5"/>
  <c r="G38" i="5"/>
  <c r="I37" i="5"/>
  <c r="H37" i="5"/>
  <c r="G37" i="5"/>
  <c r="I36" i="5"/>
  <c r="H36" i="5"/>
  <c r="G36" i="5"/>
  <c r="I34" i="5"/>
  <c r="H34" i="5"/>
  <c r="G34" i="5"/>
  <c r="I33" i="5"/>
  <c r="H33" i="5"/>
  <c r="G33" i="5"/>
  <c r="I32" i="5"/>
  <c r="H32" i="5"/>
  <c r="G32" i="5"/>
  <c r="I31" i="5"/>
  <c r="H31" i="5"/>
  <c r="G31" i="5"/>
  <c r="I30" i="5"/>
  <c r="H30" i="5"/>
  <c r="G30" i="5"/>
  <c r="I29" i="5"/>
  <c r="H29" i="5"/>
  <c r="G29" i="5"/>
  <c r="I28" i="5"/>
  <c r="H28" i="5"/>
  <c r="G28" i="5"/>
  <c r="I27" i="5"/>
  <c r="H27" i="5"/>
  <c r="G27" i="5"/>
  <c r="I26" i="5"/>
  <c r="H26" i="5"/>
  <c r="G26" i="5"/>
  <c r="I25" i="5"/>
  <c r="H25" i="5"/>
  <c r="G25" i="5"/>
  <c r="I22" i="5"/>
  <c r="H22" i="5"/>
  <c r="G22" i="5"/>
  <c r="I20" i="5"/>
  <c r="H20" i="5"/>
  <c r="G20" i="5"/>
  <c r="I18" i="5"/>
  <c r="H18" i="5"/>
  <c r="G18" i="5"/>
  <c r="I14" i="5"/>
  <c r="H14" i="5"/>
  <c r="G14" i="5"/>
  <c r="I13" i="5"/>
  <c r="H13" i="5"/>
  <c r="G13" i="5"/>
  <c r="I12" i="5"/>
  <c r="H12" i="5"/>
  <c r="G12" i="5"/>
  <c r="I11" i="5"/>
  <c r="H11" i="5"/>
  <c r="I10" i="5"/>
  <c r="H10" i="5"/>
  <c r="I9" i="5"/>
  <c r="H9" i="5"/>
  <c r="I8" i="5"/>
  <c r="H8" i="5"/>
  <c r="I7" i="5"/>
  <c r="H7" i="5"/>
  <c r="G7" i="5"/>
  <c r="I108" i="5" l="1"/>
  <c r="I23" i="5"/>
  <c r="G115" i="5"/>
  <c r="G83" i="5"/>
  <c r="I94" i="5"/>
  <c r="I19" i="5"/>
  <c r="G15" i="5"/>
  <c r="I118" i="5"/>
  <c r="H108" i="5"/>
  <c r="I35" i="5"/>
  <c r="D67" i="6"/>
  <c r="D74" i="6" s="1"/>
  <c r="G101" i="5"/>
  <c r="G35" i="5"/>
  <c r="I101" i="5"/>
  <c r="H101" i="5"/>
  <c r="I102" i="5"/>
  <c r="H91" i="5"/>
  <c r="I91" i="5"/>
  <c r="I121" i="5"/>
  <c r="H99" i="5"/>
  <c r="G108" i="5"/>
  <c r="G115" i="7"/>
  <c r="I115" i="7"/>
  <c r="G107" i="5"/>
  <c r="I99" i="5"/>
  <c r="G121" i="5"/>
  <c r="G109" i="5"/>
  <c r="I109" i="5"/>
  <c r="H109" i="5"/>
  <c r="D13" i="6"/>
  <c r="D20" i="6" s="1"/>
  <c r="F49" i="5" s="1"/>
  <c r="G15" i="7"/>
  <c r="G94" i="7"/>
  <c r="I15" i="7"/>
  <c r="G16" i="7"/>
  <c r="D49" i="8"/>
  <c r="D56" i="8" s="1"/>
  <c r="F50" i="7" s="1"/>
  <c r="D67" i="8"/>
  <c r="D74" i="8" s="1"/>
  <c r="D31" i="8"/>
  <c r="D38" i="8" s="1"/>
  <c r="F51" i="7" s="1"/>
  <c r="D13" i="8"/>
  <c r="D20" i="8" s="1"/>
  <c r="D85" i="8"/>
  <c r="D92" i="8" s="1"/>
  <c r="I73" i="7"/>
  <c r="I61" i="7"/>
  <c r="I35" i="7"/>
  <c r="G35" i="7"/>
  <c r="G21" i="7"/>
  <c r="G23" i="7"/>
  <c r="G121" i="7"/>
  <c r="G123" i="7"/>
  <c r="G96" i="7"/>
  <c r="G102" i="7"/>
  <c r="H123" i="7"/>
  <c r="B85" i="8"/>
  <c r="H17" i="7"/>
  <c r="I17" i="7"/>
  <c r="G17" i="7"/>
  <c r="E56" i="7"/>
  <c r="H88" i="7"/>
  <c r="I88" i="7"/>
  <c r="G88" i="7"/>
  <c r="I16" i="7"/>
  <c r="H109" i="7"/>
  <c r="I109" i="7"/>
  <c r="G109" i="7"/>
  <c r="H59" i="7"/>
  <c r="H62" i="7"/>
  <c r="H73" i="7"/>
  <c r="H83" i="7"/>
  <c r="H87" i="7"/>
  <c r="H91" i="7"/>
  <c r="H99" i="7"/>
  <c r="H101" i="7"/>
  <c r="H107" i="7"/>
  <c r="H108" i="7"/>
  <c r="H112" i="7"/>
  <c r="H118" i="7"/>
  <c r="H15" i="7"/>
  <c r="G59" i="7"/>
  <c r="G62" i="7"/>
  <c r="G73" i="7"/>
  <c r="G83" i="7"/>
  <c r="G87" i="7"/>
  <c r="I87" i="7"/>
  <c r="G91" i="7"/>
  <c r="G99" i="7"/>
  <c r="G101" i="7"/>
  <c r="G107" i="7"/>
  <c r="G108" i="7"/>
  <c r="I108" i="7"/>
  <c r="G112" i="7"/>
  <c r="G118" i="7"/>
  <c r="I83" i="5"/>
  <c r="I73" i="5"/>
  <c r="F61" i="5"/>
  <c r="G61" i="5" s="1"/>
  <c r="D49" i="6"/>
  <c r="D56" i="6" s="1"/>
  <c r="F50" i="5" s="1"/>
  <c r="D31" i="6"/>
  <c r="D38" i="6" s="1"/>
  <c r="F51" i="5" s="1"/>
  <c r="D85" i="6"/>
  <c r="D92" i="6" s="1"/>
  <c r="B85" i="6"/>
  <c r="G59" i="5"/>
  <c r="H59" i="5"/>
  <c r="H123" i="5"/>
  <c r="F16" i="5"/>
  <c r="G16" i="5" s="1"/>
  <c r="I59" i="5"/>
  <c r="G123" i="5"/>
  <c r="H88" i="5"/>
  <c r="I88" i="5"/>
  <c r="G88" i="5"/>
  <c r="I17" i="5"/>
  <c r="H15" i="5"/>
  <c r="H17" i="5"/>
  <c r="H19" i="5"/>
  <c r="H21" i="5"/>
  <c r="H23" i="5"/>
  <c r="G62" i="5"/>
  <c r="I62" i="5"/>
  <c r="H87" i="5"/>
  <c r="H94" i="5"/>
  <c r="H96" i="5"/>
  <c r="H102" i="5"/>
  <c r="I107" i="5"/>
  <c r="H112" i="5"/>
  <c r="H118" i="5"/>
  <c r="I123" i="5"/>
  <c r="I15" i="5"/>
  <c r="G17" i="5"/>
  <c r="G19" i="5"/>
  <c r="G21" i="5"/>
  <c r="G23" i="5"/>
  <c r="H35" i="5"/>
  <c r="G87" i="5"/>
  <c r="I87" i="5"/>
  <c r="G94" i="5"/>
  <c r="G96" i="5"/>
  <c r="G102" i="5"/>
  <c r="G112" i="5"/>
  <c r="G118" i="5"/>
  <c r="F48" i="5" l="1"/>
  <c r="F52" i="5" s="1"/>
  <c r="F56" i="5" s="1"/>
  <c r="G49" i="7"/>
  <c r="H49" i="7"/>
  <c r="I49" i="7"/>
  <c r="G50" i="7"/>
  <c r="I50" i="7"/>
  <c r="H50" i="7"/>
  <c r="F48" i="7"/>
  <c r="F52" i="7" s="1"/>
  <c r="F53" i="7" s="1"/>
  <c r="G51" i="7"/>
  <c r="I51" i="7"/>
  <c r="H51" i="7"/>
  <c r="H50" i="5"/>
  <c r="G50" i="5"/>
  <c r="I50" i="5"/>
  <c r="H51" i="5"/>
  <c r="I51" i="5"/>
  <c r="G51" i="5"/>
  <c r="I16" i="5"/>
  <c r="H16" i="7"/>
  <c r="H61" i="7"/>
  <c r="I60" i="7"/>
  <c r="I60" i="5"/>
  <c r="H61" i="5"/>
  <c r="G60" i="7"/>
  <c r="G61" i="7"/>
  <c r="H60" i="7"/>
  <c r="I89" i="7"/>
  <c r="G89" i="7"/>
  <c r="H89" i="7"/>
  <c r="H60" i="5"/>
  <c r="I61" i="5"/>
  <c r="G60" i="5"/>
  <c r="H16" i="5"/>
  <c r="H55" i="5"/>
  <c r="I55" i="5"/>
  <c r="G55" i="5"/>
  <c r="I89" i="5"/>
  <c r="G89" i="5"/>
  <c r="H89" i="5"/>
  <c r="I48" i="7" l="1"/>
  <c r="G48" i="7"/>
  <c r="H48" i="7"/>
  <c r="F87" i="3"/>
  <c r="F56" i="7" l="1"/>
  <c r="I52" i="7"/>
  <c r="G52" i="7"/>
  <c r="H52" i="7"/>
  <c r="F53" i="3"/>
  <c r="G53" i="7" l="1"/>
  <c r="H53" i="7"/>
  <c r="I53" i="7"/>
  <c r="H56" i="7"/>
  <c r="I56" i="7"/>
  <c r="G56" i="7"/>
  <c r="F123" i="3" l="1"/>
  <c r="E123" i="3"/>
  <c r="D123" i="3"/>
  <c r="C123" i="3"/>
  <c r="I122" i="3"/>
  <c r="H122" i="3"/>
  <c r="G122" i="3"/>
  <c r="F121" i="3"/>
  <c r="E121" i="3"/>
  <c r="D121" i="3"/>
  <c r="C121" i="3"/>
  <c r="I120" i="3"/>
  <c r="H120" i="3"/>
  <c r="G120" i="3"/>
  <c r="I119" i="3"/>
  <c r="H119" i="3"/>
  <c r="G119" i="3"/>
  <c r="F118" i="3"/>
  <c r="E118" i="3"/>
  <c r="D118" i="3"/>
  <c r="C118" i="3"/>
  <c r="I117" i="3"/>
  <c r="H117" i="3"/>
  <c r="G117" i="3"/>
  <c r="I116" i="3"/>
  <c r="H116" i="3"/>
  <c r="G116" i="3"/>
  <c r="F115" i="3"/>
  <c r="E115" i="3"/>
  <c r="D115" i="3"/>
  <c r="C115" i="3"/>
  <c r="I114" i="3"/>
  <c r="H114" i="3"/>
  <c r="G114" i="3"/>
  <c r="I113" i="3"/>
  <c r="H113" i="3"/>
  <c r="G113" i="3"/>
  <c r="F112" i="3"/>
  <c r="E112" i="3"/>
  <c r="D112" i="3"/>
  <c r="C112" i="3"/>
  <c r="I111" i="3"/>
  <c r="H111" i="3"/>
  <c r="G111" i="3"/>
  <c r="I110" i="3"/>
  <c r="H110" i="3"/>
  <c r="G110" i="3"/>
  <c r="F109" i="3"/>
  <c r="E109" i="3"/>
  <c r="D109" i="3"/>
  <c r="C109" i="3"/>
  <c r="I108" i="3"/>
  <c r="H108" i="3"/>
  <c r="G108" i="3"/>
  <c r="F107" i="3"/>
  <c r="E107" i="3"/>
  <c r="D107" i="3"/>
  <c r="C107" i="3"/>
  <c r="I106" i="3"/>
  <c r="H106" i="3"/>
  <c r="G106" i="3"/>
  <c r="I105" i="3"/>
  <c r="H105" i="3"/>
  <c r="G105" i="3"/>
  <c r="I104" i="3"/>
  <c r="H104" i="3"/>
  <c r="G104" i="3"/>
  <c r="I103" i="3"/>
  <c r="H103" i="3"/>
  <c r="G103" i="3"/>
  <c r="F102" i="3"/>
  <c r="E102" i="3"/>
  <c r="D102" i="3"/>
  <c r="C102" i="3"/>
  <c r="F101" i="3"/>
  <c r="E101" i="3"/>
  <c r="D101" i="3"/>
  <c r="C101" i="3"/>
  <c r="I100" i="3"/>
  <c r="H100" i="3"/>
  <c r="G100" i="3"/>
  <c r="F99" i="3"/>
  <c r="E99" i="3"/>
  <c r="D99" i="3"/>
  <c r="C99" i="3"/>
  <c r="I98" i="3"/>
  <c r="H98" i="3"/>
  <c r="G98" i="3"/>
  <c r="I97" i="3"/>
  <c r="H97" i="3"/>
  <c r="G97" i="3"/>
  <c r="F96" i="3"/>
  <c r="E96" i="3"/>
  <c r="D96" i="3"/>
  <c r="C96" i="3"/>
  <c r="I95" i="3"/>
  <c r="H95" i="3"/>
  <c r="G95" i="3"/>
  <c r="F94" i="3"/>
  <c r="E94" i="3"/>
  <c r="D94" i="3"/>
  <c r="C94" i="3"/>
  <c r="I93" i="3"/>
  <c r="H93" i="3"/>
  <c r="G93" i="3"/>
  <c r="I92" i="3"/>
  <c r="H92" i="3"/>
  <c r="G92" i="3"/>
  <c r="F91" i="3"/>
  <c r="E91" i="3"/>
  <c r="C91" i="3"/>
  <c r="I90" i="3"/>
  <c r="H90" i="3"/>
  <c r="G90" i="3"/>
  <c r="D89" i="3"/>
  <c r="C89" i="3"/>
  <c r="D88" i="3"/>
  <c r="C88" i="3"/>
  <c r="F89" i="3"/>
  <c r="E88" i="3"/>
  <c r="I86" i="3"/>
  <c r="H86" i="3"/>
  <c r="G86" i="3"/>
  <c r="I85" i="3"/>
  <c r="H85" i="3"/>
  <c r="G85" i="3"/>
  <c r="I84" i="3"/>
  <c r="H84" i="3"/>
  <c r="G84" i="3"/>
  <c r="H83" i="3"/>
  <c r="E83" i="3"/>
  <c r="C83" i="3"/>
  <c r="I82" i="3"/>
  <c r="H82" i="3"/>
  <c r="G82" i="3"/>
  <c r="I81" i="3"/>
  <c r="H81" i="3"/>
  <c r="G81" i="3"/>
  <c r="I80" i="3"/>
  <c r="H80" i="3"/>
  <c r="G80" i="3"/>
  <c r="I79" i="3"/>
  <c r="H79" i="3"/>
  <c r="G79" i="3"/>
  <c r="I78" i="3"/>
  <c r="H78" i="3"/>
  <c r="G78" i="3"/>
  <c r="I77" i="3"/>
  <c r="H77" i="3"/>
  <c r="G77" i="3"/>
  <c r="I76" i="3"/>
  <c r="H76" i="3"/>
  <c r="G76" i="3"/>
  <c r="I75" i="3"/>
  <c r="H75" i="3"/>
  <c r="G75" i="3"/>
  <c r="I74" i="3"/>
  <c r="H74" i="3"/>
  <c r="G74" i="3"/>
  <c r="F73" i="3"/>
  <c r="D73" i="3"/>
  <c r="C73" i="3"/>
  <c r="I72" i="3"/>
  <c r="H72" i="3"/>
  <c r="G72" i="3"/>
  <c r="I71" i="3"/>
  <c r="H71" i="3"/>
  <c r="G71" i="3"/>
  <c r="I70" i="3"/>
  <c r="H70" i="3"/>
  <c r="G70" i="3"/>
  <c r="I69" i="3"/>
  <c r="H69" i="3"/>
  <c r="G69" i="3"/>
  <c r="I68" i="3"/>
  <c r="H68" i="3"/>
  <c r="G68" i="3"/>
  <c r="I67" i="3"/>
  <c r="H67" i="3"/>
  <c r="G67" i="3"/>
  <c r="I66" i="3"/>
  <c r="H66" i="3"/>
  <c r="G66" i="3"/>
  <c r="I65" i="3"/>
  <c r="H65" i="3"/>
  <c r="G65" i="3"/>
  <c r="I64" i="3"/>
  <c r="H64" i="3"/>
  <c r="G64" i="3"/>
  <c r="I63" i="3"/>
  <c r="H63" i="3"/>
  <c r="G63" i="3"/>
  <c r="F62" i="3"/>
  <c r="E62" i="3"/>
  <c r="D62" i="3"/>
  <c r="C62" i="3"/>
  <c r="D61" i="3"/>
  <c r="D59" i="3"/>
  <c r="C59" i="3"/>
  <c r="I58" i="3"/>
  <c r="H58" i="3"/>
  <c r="G58" i="3"/>
  <c r="I57" i="3"/>
  <c r="H57" i="3"/>
  <c r="G57" i="3"/>
  <c r="I55" i="3"/>
  <c r="H55" i="3"/>
  <c r="G55" i="3"/>
  <c r="I54" i="3"/>
  <c r="H54" i="3"/>
  <c r="G54" i="3"/>
  <c r="I51" i="3"/>
  <c r="H51" i="3"/>
  <c r="G51" i="3"/>
  <c r="I50" i="3"/>
  <c r="H50" i="3"/>
  <c r="G50" i="3"/>
  <c r="I49" i="3"/>
  <c r="H49" i="3"/>
  <c r="G49" i="3"/>
  <c r="F48" i="3"/>
  <c r="E52" i="3"/>
  <c r="C48" i="3"/>
  <c r="I47" i="3"/>
  <c r="H47" i="3"/>
  <c r="G47" i="3"/>
  <c r="I46" i="3"/>
  <c r="H46" i="3"/>
  <c r="G46" i="3"/>
  <c r="I45" i="3"/>
  <c r="H45" i="3"/>
  <c r="G45" i="3"/>
  <c r="I44" i="3"/>
  <c r="H44" i="3"/>
  <c r="G44" i="3"/>
  <c r="I43" i="3"/>
  <c r="H43" i="3"/>
  <c r="G43" i="3"/>
  <c r="I42" i="3"/>
  <c r="H42" i="3"/>
  <c r="G42" i="3"/>
  <c r="I40" i="3"/>
  <c r="H40" i="3"/>
  <c r="G40" i="3"/>
  <c r="I39" i="3"/>
  <c r="H39" i="3"/>
  <c r="G39" i="3"/>
  <c r="I38" i="3"/>
  <c r="H38" i="3"/>
  <c r="G38" i="3"/>
  <c r="I37" i="3"/>
  <c r="H37" i="3"/>
  <c r="G37" i="3"/>
  <c r="I36" i="3"/>
  <c r="H36" i="3"/>
  <c r="G36" i="3"/>
  <c r="D35" i="3"/>
  <c r="D52" i="3" s="1"/>
  <c r="C35" i="3"/>
  <c r="I35" i="3" s="1"/>
  <c r="I34" i="3"/>
  <c r="H34" i="3"/>
  <c r="G34" i="3"/>
  <c r="I33" i="3"/>
  <c r="H33" i="3"/>
  <c r="G33" i="3"/>
  <c r="I32" i="3"/>
  <c r="H32" i="3"/>
  <c r="G32" i="3"/>
  <c r="I31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I26" i="3"/>
  <c r="H26" i="3"/>
  <c r="G26" i="3"/>
  <c r="I25" i="3"/>
  <c r="H25" i="3"/>
  <c r="G25" i="3"/>
  <c r="F23" i="3"/>
  <c r="E23" i="3"/>
  <c r="D23" i="3"/>
  <c r="C23" i="3"/>
  <c r="I22" i="3"/>
  <c r="H22" i="3"/>
  <c r="G22" i="3"/>
  <c r="F21" i="3"/>
  <c r="E21" i="3"/>
  <c r="D21" i="3"/>
  <c r="C21" i="3"/>
  <c r="I20" i="3"/>
  <c r="H20" i="3"/>
  <c r="G20" i="3"/>
  <c r="F19" i="3"/>
  <c r="E19" i="3"/>
  <c r="D19" i="3"/>
  <c r="C19" i="3"/>
  <c r="I18" i="3"/>
  <c r="H18" i="3"/>
  <c r="G18" i="3"/>
  <c r="F17" i="3"/>
  <c r="E16" i="3"/>
  <c r="D15" i="3"/>
  <c r="D17" i="3" s="1"/>
  <c r="C15" i="3"/>
  <c r="C16" i="3" s="1"/>
  <c r="I14" i="3"/>
  <c r="H14" i="3"/>
  <c r="G14" i="3"/>
  <c r="I13" i="3"/>
  <c r="H13" i="3"/>
  <c r="G13" i="3"/>
  <c r="I12" i="3"/>
  <c r="H12" i="3"/>
  <c r="G12" i="3"/>
  <c r="I11" i="3"/>
  <c r="H11" i="3"/>
  <c r="G11" i="3"/>
  <c r="I10" i="3"/>
  <c r="H10" i="3"/>
  <c r="G10" i="3"/>
  <c r="I9" i="3"/>
  <c r="H9" i="3"/>
  <c r="G9" i="3"/>
  <c r="I8" i="3"/>
  <c r="H8" i="3"/>
  <c r="G8" i="3"/>
  <c r="I7" i="3"/>
  <c r="H7" i="3"/>
  <c r="G7" i="3"/>
  <c r="C60" i="3" l="1"/>
  <c r="C61" i="3" s="1"/>
  <c r="I112" i="3"/>
  <c r="H73" i="3"/>
  <c r="I21" i="3"/>
  <c r="C52" i="3"/>
  <c r="C53" i="3" s="1"/>
  <c r="I62" i="3"/>
  <c r="I94" i="3"/>
  <c r="I102" i="3"/>
  <c r="I48" i="3"/>
  <c r="I96" i="3"/>
  <c r="H115" i="3"/>
  <c r="I118" i="3"/>
  <c r="G118" i="3"/>
  <c r="H107" i="3"/>
  <c r="G102" i="3"/>
  <c r="H101" i="3"/>
  <c r="H99" i="3"/>
  <c r="G73" i="3"/>
  <c r="G21" i="3"/>
  <c r="I19" i="3"/>
  <c r="D16" i="3"/>
  <c r="H19" i="3"/>
  <c r="F16" i="3"/>
  <c r="H16" i="3" s="1"/>
  <c r="G19" i="3"/>
  <c r="H21" i="3"/>
  <c r="H91" i="3"/>
  <c r="H123" i="3"/>
  <c r="H23" i="3"/>
  <c r="H59" i="3"/>
  <c r="H109" i="3"/>
  <c r="H121" i="3"/>
  <c r="H17" i="3"/>
  <c r="D53" i="3"/>
  <c r="D56" i="3"/>
  <c r="I16" i="3"/>
  <c r="C56" i="3"/>
  <c r="H61" i="3"/>
  <c r="I61" i="3"/>
  <c r="G61" i="3"/>
  <c r="H89" i="3"/>
  <c r="I89" i="3"/>
  <c r="G15" i="3"/>
  <c r="I15" i="3"/>
  <c r="C17" i="3"/>
  <c r="I17" i="3" s="1"/>
  <c r="E17" i="3"/>
  <c r="G17" i="3" s="1"/>
  <c r="G23" i="3"/>
  <c r="I23" i="3"/>
  <c r="H35" i="3"/>
  <c r="H48" i="3"/>
  <c r="G59" i="3"/>
  <c r="I59" i="3"/>
  <c r="H60" i="3"/>
  <c r="H62" i="3"/>
  <c r="I73" i="3"/>
  <c r="G83" i="3"/>
  <c r="I83" i="3"/>
  <c r="G87" i="3"/>
  <c r="I87" i="3"/>
  <c r="F88" i="3"/>
  <c r="E89" i="3"/>
  <c r="G89" i="3" s="1"/>
  <c r="G91" i="3"/>
  <c r="I91" i="3"/>
  <c r="H94" i="3"/>
  <c r="H96" i="3"/>
  <c r="G99" i="3"/>
  <c r="I99" i="3"/>
  <c r="G101" i="3"/>
  <c r="I101" i="3"/>
  <c r="H102" i="3"/>
  <c r="G107" i="3"/>
  <c r="I107" i="3"/>
  <c r="G109" i="3"/>
  <c r="I109" i="3"/>
  <c r="H112" i="3"/>
  <c r="G115" i="3"/>
  <c r="I115" i="3"/>
  <c r="H118" i="3"/>
  <c r="G121" i="3"/>
  <c r="I121" i="3"/>
  <c r="G123" i="3"/>
  <c r="I123" i="3"/>
  <c r="H15" i="3"/>
  <c r="G16" i="3"/>
  <c r="G35" i="3"/>
  <c r="G48" i="3"/>
  <c r="G60" i="3"/>
  <c r="I60" i="3"/>
  <c r="G62" i="3"/>
  <c r="H87" i="3"/>
  <c r="G94" i="3"/>
  <c r="G96" i="3"/>
  <c r="G112" i="3"/>
  <c r="I88" i="3" l="1"/>
  <c r="G88" i="3"/>
  <c r="H88" i="3"/>
  <c r="I52" i="3"/>
  <c r="G52" i="3"/>
  <c r="F56" i="3"/>
  <c r="H52" i="3"/>
  <c r="I56" i="3" l="1"/>
  <c r="G56" i="3"/>
  <c r="H56" i="3"/>
  <c r="H53" i="3"/>
  <c r="I53" i="3"/>
  <c r="G53" i="3"/>
  <c r="G49" i="5"/>
  <c r="H49" i="5"/>
  <c r="I49" i="5"/>
  <c r="G48" i="5"/>
  <c r="H48" i="5" l="1"/>
  <c r="I48" i="5"/>
  <c r="F53" i="5" l="1"/>
  <c r="I52" i="5"/>
  <c r="G52" i="5"/>
  <c r="H52" i="5"/>
  <c r="G56" i="5" l="1"/>
  <c r="I56" i="5"/>
  <c r="H56" i="5"/>
  <c r="G53" i="5"/>
  <c r="I53" i="5"/>
  <c r="H53" i="5"/>
</calcChain>
</file>

<file path=xl/sharedStrings.xml><?xml version="1.0" encoding="utf-8"?>
<sst xmlns="http://schemas.openxmlformats.org/spreadsheetml/2006/main" count="1183" uniqueCount="189">
  <si>
    <t>Перечень индикаторов уровня социально-экономического развития</t>
  </si>
  <si>
    <t>№ п/п</t>
  </si>
  <si>
    <t>Наименования индикаторов</t>
  </si>
  <si>
    <t>Факт за 2007 г.</t>
  </si>
  <si>
    <t>Факт за 2016 г.</t>
  </si>
  <si>
    <t>Отклонение, %</t>
  </si>
  <si>
    <t>2016 г./порог 2016г.</t>
  </si>
  <si>
    <t>2016 г./ 2015г.</t>
  </si>
  <si>
    <t>2016 г./  2007г.</t>
  </si>
  <si>
    <t>Численность постоянного населения, чел.</t>
  </si>
  <si>
    <t>Естественный прирост, чел.</t>
  </si>
  <si>
    <t>младенческая смертность</t>
  </si>
  <si>
    <t>Механический прирост, чел.</t>
  </si>
  <si>
    <t>Трудоспособное население, чел.</t>
  </si>
  <si>
    <t>Численность занятых, чел.</t>
  </si>
  <si>
    <t>Количество безработных, чел.</t>
  </si>
  <si>
    <t>в том числе на учете в ЦЗН, чел.</t>
  </si>
  <si>
    <t>Экономически активное население, чел.</t>
  </si>
  <si>
    <t>Уровень регистрируемой безработицы, %</t>
  </si>
  <si>
    <t>Уровень общей безработицы, %</t>
  </si>
  <si>
    <t>Фонд оплаты труда занятых, тыс. руб.</t>
  </si>
  <si>
    <t>Среднемесячная номинальная начисленная заработная плата, руб.</t>
  </si>
  <si>
    <t>Денежные доходы населения, тыс. руб.</t>
  </si>
  <si>
    <t>в том числе на душу населения, руб.</t>
  </si>
  <si>
    <t>Численность населения, имеющего доходы ниже прожиточного минимума, чел.</t>
  </si>
  <si>
    <t>Доля населения, имеющего ниже прожиточного минимума, %</t>
  </si>
  <si>
    <t>Производство промышленной продукции в натуральном выражении:</t>
  </si>
  <si>
    <t xml:space="preserve"> хлебобулочные изделия, т.</t>
  </si>
  <si>
    <t>производство мясных полуфабрикатов,т.</t>
  </si>
  <si>
    <t>макаронные изделия, т.</t>
  </si>
  <si>
    <t>молочная продукция, т.</t>
  </si>
  <si>
    <t>бланочная продукция, тыс. шт.</t>
  </si>
  <si>
    <t>пиломатериал, тыс. куб.м.</t>
  </si>
  <si>
    <t>пластиковые окна, шт</t>
  </si>
  <si>
    <t>шлакоблоки, тыс.шт.</t>
  </si>
  <si>
    <t>металлоизделия, тонн</t>
  </si>
  <si>
    <t>пар и вода, Гкал.</t>
  </si>
  <si>
    <t>Объем промышленной продукции, тыс. руб.</t>
  </si>
  <si>
    <t>хлебобулочные изделия</t>
  </si>
  <si>
    <t>производство мясных полуфабрикатов</t>
  </si>
  <si>
    <t>макаронные изделия</t>
  </si>
  <si>
    <t>молочная продукция</t>
  </si>
  <si>
    <t xml:space="preserve">бланочная продукция </t>
  </si>
  <si>
    <t>пиломатериал</t>
  </si>
  <si>
    <t>пластиковые окна</t>
  </si>
  <si>
    <t>шлакоблоки</t>
  </si>
  <si>
    <t>металлоизделия</t>
  </si>
  <si>
    <t>электроэнергия</t>
  </si>
  <si>
    <t>пар и вода</t>
  </si>
  <si>
    <t>Валовая продукция сельского хозяйства, тыс. руб., в том числе:</t>
  </si>
  <si>
    <t>КФХ</t>
  </si>
  <si>
    <t>в хозяйствах населения</t>
  </si>
  <si>
    <t>Объем производства, тыс. руб.</t>
  </si>
  <si>
    <t>Объем производства молока, тыс.руб.</t>
  </si>
  <si>
    <t>Объем производства мяса, тыс.руб.</t>
  </si>
  <si>
    <t>Производительность труда на 1 занятого, тыс. руб.</t>
  </si>
  <si>
    <t>Численность занятых в промышленном и сельскохозяйственном производстве, чел.</t>
  </si>
  <si>
    <t>Розничный товарооборот, тыс. руб.</t>
  </si>
  <si>
    <t>Платные услуги, тыс. руб.</t>
  </si>
  <si>
    <t>1. бытовые услуги, в том числе:</t>
  </si>
  <si>
    <t xml:space="preserve"> - ремонт и пошив обуви</t>
  </si>
  <si>
    <t xml:space="preserve"> - ремонт и пошив одежды</t>
  </si>
  <si>
    <t xml:space="preserve"> - парикмахерские</t>
  </si>
  <si>
    <t xml:space="preserve"> - бани</t>
  </si>
  <si>
    <t xml:space="preserve"> - прачечные</t>
  </si>
  <si>
    <t xml:space="preserve"> - фотографии </t>
  </si>
  <si>
    <t xml:space="preserve"> - прочие</t>
  </si>
  <si>
    <t>2. жилищные и гостиниц</t>
  </si>
  <si>
    <t>3. коммунальные</t>
  </si>
  <si>
    <t>4. пассажирский транспорт</t>
  </si>
  <si>
    <t>5. связи, в том числе:</t>
  </si>
  <si>
    <t xml:space="preserve"> - почта</t>
  </si>
  <si>
    <t xml:space="preserve"> - электросвязь</t>
  </si>
  <si>
    <t>6. культуры</t>
  </si>
  <si>
    <t>7. медицинские</t>
  </si>
  <si>
    <t>8. ветеренарные</t>
  </si>
  <si>
    <t>9. образования</t>
  </si>
  <si>
    <t>10. транспортные</t>
  </si>
  <si>
    <t>11. ритуальные</t>
  </si>
  <si>
    <t xml:space="preserve">12. прочие </t>
  </si>
  <si>
    <t>Объем инвестиций за счет всех источников финансирования, тыс. руб, в том числе:</t>
  </si>
  <si>
    <t xml:space="preserve"> - бюджетные инвестиции</t>
  </si>
  <si>
    <t xml:space="preserve"> - внебюджетные инвестиции</t>
  </si>
  <si>
    <t xml:space="preserve">Ввод в эксплуатацию жилых домов за счет всех источников финансирования, кв. м. </t>
  </si>
  <si>
    <t>Общая жилая площадь, кв. м.</t>
  </si>
  <si>
    <t>Обеспеченность общей жилой площадью на 1 чел, кв. м.</t>
  </si>
  <si>
    <t>Удельный вес введенной общей площади жилых домов по отношению к общей площади жилищного фонда, %</t>
  </si>
  <si>
    <t>Количество созданных рабочих мест, ед.</t>
  </si>
  <si>
    <t>Количество созданных рабочих мест на 1000 человек населения, ед.</t>
  </si>
  <si>
    <t>Число субъектов малого предпринимательства, ед.</t>
  </si>
  <si>
    <t>Число субъектов среднего предпринимательства, ед.</t>
  </si>
  <si>
    <t>Число субъектов малого и среднего предпринимательства в расчете на 10000 человек населения, ед.</t>
  </si>
  <si>
    <t>Численность населения, участвующего в работе территориального общественного самоуправления, чел.</t>
  </si>
  <si>
    <t>Доля населения, участвующего в работе территориального общественного самоуправления, %</t>
  </si>
  <si>
    <t>Количество преступлений, шт.</t>
  </si>
  <si>
    <t>в том числе раскрытых, шт.</t>
  </si>
  <si>
    <t>Раскрываемость преступлений, %</t>
  </si>
  <si>
    <t>Количество преступлений, совершенных несовершеннолетними, шт.</t>
  </si>
  <si>
    <t>Удельный вес преступлений, совершенных несовершеннолетними, %</t>
  </si>
  <si>
    <t>Уровень преступности на 100000 населения</t>
  </si>
  <si>
    <t>Количество ДТП, шт.</t>
  </si>
  <si>
    <t>Налоговые и неналоговые доходы бюджета, тыс. руб.</t>
  </si>
  <si>
    <t>Расходы в сфере организации муниципального управления, тыс. руб.</t>
  </si>
  <si>
    <t>Неэффективные расходы в сфере организации муниципального управления, тыс. руб.</t>
  </si>
  <si>
    <t>Доля неэффективных расходов в сфере организации муниципального управления, %</t>
  </si>
  <si>
    <t>Численность населения, обеспеченного питьевой водой, отвечающей требованиям безопасности, чел.</t>
  </si>
  <si>
    <t>Доля  населения, обеспеченного питьевой водой, отвечающей требованиям безопасности, в общей численности населения , %</t>
  </si>
  <si>
    <t>Общая протяженность автомобильных дорог общего пользования местного значения, км.</t>
  </si>
  <si>
    <t>Протяженность автомобильных дорог общего пользования местного значения, не отвечающих нормативным требованиям, км.</t>
  </si>
  <si>
    <t xml:space="preserve">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%</t>
  </si>
  <si>
    <t>Общая площадь территории поселения, га</t>
  </si>
  <si>
    <t>Площадь земельных участков, являющихся объектами налогообложения земельным налогом, га</t>
  </si>
  <si>
    <t>Доля площади земельных участков, являющихся объектами налогообложения земельным налогом, в общей площади территории поселения, %</t>
  </si>
  <si>
    <t>Количество детей дошкольного возраста посещающих и нуждающихся в местах в ДОУ, чел.</t>
  </si>
  <si>
    <t>Количество детей, посещающих ДОУ, чел.</t>
  </si>
  <si>
    <t>Охват детей дошкольным образованием, %</t>
  </si>
  <si>
    <t>Количество участников культурно-досуговых мероприятий, организованных ОМСУ, чел.</t>
  </si>
  <si>
    <t xml:space="preserve"> в том числе количество участников платных культурно-досуговых мероприятий, организованных ОМСУ, чел.</t>
  </si>
  <si>
    <t xml:space="preserve"> Удельный вес населения, участвующего в платных культурно-досуговых мероприятий, организованных ОМСУ, %</t>
  </si>
  <si>
    <t>Численность населения, систематически занимающегося физической культурой и спортом, чел.</t>
  </si>
  <si>
    <t>Удельный вес населения, систематически занимающегося физической культурой и спортом, %</t>
  </si>
  <si>
    <t>Глава администрации _________________________</t>
  </si>
  <si>
    <t>Порог на 2017 г.</t>
  </si>
  <si>
    <t>Факт за 2017 г.</t>
  </si>
  <si>
    <t>АПО Кяхтинское</t>
  </si>
  <si>
    <t xml:space="preserve">  "          "                                           2017 г.</t>
  </si>
  <si>
    <t>МО "Большелугское" Кяхтинского района за 2017 года</t>
  </si>
  <si>
    <t>РАСЧЕТ ВАЛОВОЙ ПРОДУКЦИИ</t>
  </si>
  <si>
    <t>СПК</t>
  </si>
  <si>
    <r>
      <t>Наименование</t>
    </r>
    <r>
      <rPr>
        <sz val="11"/>
        <rFont val="Arial"/>
        <family val="2"/>
        <charset val="204"/>
      </rPr>
      <t xml:space="preserve"> </t>
    </r>
  </si>
  <si>
    <t>Производство</t>
  </si>
  <si>
    <t>Цена реализации</t>
  </si>
  <si>
    <t>Валовая продукция</t>
  </si>
  <si>
    <t>продукции</t>
  </si>
  <si>
    <t>(цн., шт.)</t>
  </si>
  <si>
    <t>(руб.)</t>
  </si>
  <si>
    <t>(тыс. руб.)</t>
  </si>
  <si>
    <t>Мясо:</t>
  </si>
  <si>
    <t xml:space="preserve">       - говядина </t>
  </si>
  <si>
    <t xml:space="preserve">       - свинина </t>
  </si>
  <si>
    <t xml:space="preserve">       - баранина</t>
  </si>
  <si>
    <t xml:space="preserve">       - конина</t>
  </si>
  <si>
    <t xml:space="preserve">       - птица</t>
  </si>
  <si>
    <t>Всего мяса:</t>
  </si>
  <si>
    <t>-</t>
  </si>
  <si>
    <t>Молоко</t>
  </si>
  <si>
    <t>Яйцо</t>
  </si>
  <si>
    <t>Шерсть</t>
  </si>
  <si>
    <t>Картофель</t>
  </si>
  <si>
    <t xml:space="preserve">Овощи </t>
  </si>
  <si>
    <t>Зерно</t>
  </si>
  <si>
    <t>Итого:</t>
  </si>
  <si>
    <t>населения</t>
  </si>
  <si>
    <t xml:space="preserve">Наименование </t>
  </si>
  <si>
    <t>ПОДСОБНОЕ ХОЗЯЙСТВО</t>
  </si>
  <si>
    <t>ИТОГО ПО АДМИНИСТРАЦИИ</t>
  </si>
  <si>
    <t>Глава администрации</t>
  </si>
  <si>
    <t>МО  "Большелугское"</t>
  </si>
  <si>
    <t xml:space="preserve">   "_____"  _________________  2015 года</t>
  </si>
  <si>
    <t xml:space="preserve">Д.Ц.Эрдынеев </t>
  </si>
  <si>
    <t>АПО "Кяхтинское"</t>
  </si>
  <si>
    <t>Факт за 3 мес  2007 г.</t>
  </si>
  <si>
    <t xml:space="preserve">  "          "                                           2021г.</t>
  </si>
  <si>
    <t xml:space="preserve">МО «Большелугское» Кяхтинского района за  2021 г. </t>
  </si>
  <si>
    <t>Факт за 2021 г.</t>
  </si>
  <si>
    <t>Л.Д. Тарова</t>
  </si>
  <si>
    <t>Порог на 2022 г.</t>
  </si>
  <si>
    <t>Факт за 2022 г.</t>
  </si>
  <si>
    <t>2022г./ 2021г</t>
  </si>
  <si>
    <t>2022г./  2007г.</t>
  </si>
  <si>
    <t>2022г. порог 2022.</t>
  </si>
  <si>
    <t>МО СП "Большелугское" Кяхтинского района за 6 месяцев 2022 года</t>
  </si>
  <si>
    <t xml:space="preserve">  "          "                                           2022 г.</t>
  </si>
  <si>
    <t>2022 г. порог 2022.</t>
  </si>
  <si>
    <t>МО "Большелугское" Кяхтинского района за 9 месяцев 2022 года</t>
  </si>
  <si>
    <t xml:space="preserve">МО «Большелугское» Кяхтинского района за 2022г. </t>
  </si>
  <si>
    <t xml:space="preserve">МО «Большелугское» Кяхтинского района за 9 мес 2022 г. </t>
  </si>
  <si>
    <t>МО "Большелугское" Кяхтинского района за 2022 года</t>
  </si>
  <si>
    <t>2022г./порог 2022г.</t>
  </si>
  <si>
    <t>2022 г./ 2021г.</t>
  </si>
  <si>
    <t>МО "Большелугское" Кяхтинского района за 3 месяца 2023 года</t>
  </si>
  <si>
    <t>Порог на 3 мес 2023 г.</t>
  </si>
  <si>
    <t>Факт за                 3 мес  2023 г.</t>
  </si>
  <si>
    <t>2023 г./  2007г.</t>
  </si>
  <si>
    <t>факт за 3 мес 2022г</t>
  </si>
  <si>
    <t>2022г./порог 2023г.</t>
  </si>
  <si>
    <t>2023г./ 2022г.</t>
  </si>
  <si>
    <t xml:space="preserve">МО «Большелугское» Кяхтинского района за 1квартал 2023 г. </t>
  </si>
  <si>
    <t xml:space="preserve">  "          "                                          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</si>
</sst>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strike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291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4" xfId="0" applyFont="1" applyBorder="1"/>
    <xf numFmtId="0" fontId="3" fillId="0" borderId="4" xfId="0" applyFont="1" applyBorder="1"/>
    <xf numFmtId="0" fontId="2" fillId="3" borderId="4" xfId="0" applyFont="1" applyFill="1" applyBorder="1"/>
    <xf numFmtId="0" fontId="7" fillId="3" borderId="4" xfId="0" applyFont="1" applyFill="1" applyBorder="1"/>
    <xf numFmtId="2" fontId="2" fillId="2" borderId="4" xfId="0" applyNumberFormat="1" applyFont="1" applyFill="1" applyBorder="1"/>
    <xf numFmtId="164" fontId="2" fillId="2" borderId="4" xfId="0" applyNumberFormat="1" applyFont="1" applyFill="1" applyBorder="1"/>
    <xf numFmtId="164" fontId="3" fillId="2" borderId="5" xfId="0" applyNumberFormat="1" applyFont="1" applyFill="1" applyBorder="1"/>
    <xf numFmtId="0" fontId="8" fillId="0" borderId="1" xfId="0" applyFont="1" applyBorder="1"/>
    <xf numFmtId="0" fontId="2" fillId="0" borderId="1" xfId="0" applyFont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3" fillId="2" borderId="6" xfId="0" applyNumberFormat="1" applyFont="1" applyFill="1" applyBorder="1"/>
    <xf numFmtId="0" fontId="8" fillId="4" borderId="1" xfId="0" applyFont="1" applyFill="1" applyBorder="1"/>
    <xf numFmtId="0" fontId="2" fillId="4" borderId="1" xfId="0" applyFont="1" applyFill="1" applyBorder="1"/>
    <xf numFmtId="0" fontId="8" fillId="0" borderId="7" xfId="0" applyFont="1" applyBorder="1"/>
    <xf numFmtId="0" fontId="2" fillId="0" borderId="7" xfId="0" applyFont="1" applyBorder="1"/>
    <xf numFmtId="2" fontId="2" fillId="2" borderId="7" xfId="0" applyNumberFormat="1" applyFont="1" applyFill="1" applyBorder="1"/>
    <xf numFmtId="164" fontId="2" fillId="2" borderId="7" xfId="0" applyNumberFormat="1" applyFont="1" applyFill="1" applyBorder="1"/>
    <xf numFmtId="164" fontId="3" fillId="2" borderId="8" xfId="0" applyNumberFormat="1" applyFont="1" applyFill="1" applyBorder="1"/>
    <xf numFmtId="0" fontId="8" fillId="0" borderId="4" xfId="0" applyFont="1" applyBorder="1"/>
    <xf numFmtId="0" fontId="8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8" fillId="5" borderId="1" xfId="0" applyFont="1" applyFill="1" applyBorder="1" applyAlignment="1">
      <alignment wrapText="1"/>
    </xf>
    <xf numFmtId="10" fontId="2" fillId="5" borderId="1" xfId="0" applyNumberFormat="1" applyFont="1" applyFill="1" applyBorder="1"/>
    <xf numFmtId="10" fontId="9" fillId="5" borderId="1" xfId="0" applyNumberFormat="1" applyFont="1" applyFill="1" applyBorder="1"/>
    <xf numFmtId="0" fontId="6" fillId="5" borderId="7" xfId="0" applyFont="1" applyFill="1" applyBorder="1"/>
    <xf numFmtId="10" fontId="2" fillId="5" borderId="7" xfId="0" applyNumberFormat="1" applyFont="1" applyFill="1" applyBorder="1"/>
    <xf numFmtId="10" fontId="9" fillId="5" borderId="7" xfId="0" applyNumberFormat="1" applyFont="1" applyFill="1" applyBorder="1"/>
    <xf numFmtId="0" fontId="7" fillId="0" borderId="4" xfId="0" applyFont="1" applyBorder="1"/>
    <xf numFmtId="0" fontId="6" fillId="5" borderId="7" xfId="0" applyFont="1" applyFill="1" applyBorder="1" applyAlignment="1">
      <alignment horizontal="left" vertical="center" wrapText="1"/>
    </xf>
    <xf numFmtId="164" fontId="2" fillId="5" borderId="7" xfId="0" applyNumberFormat="1" applyFont="1" applyFill="1" applyBorder="1"/>
    <xf numFmtId="0" fontId="9" fillId="3" borderId="4" xfId="0" applyFont="1" applyFill="1" applyBorder="1"/>
    <xf numFmtId="0" fontId="9" fillId="0" borderId="4" xfId="0" applyFont="1" applyBorder="1"/>
    <xf numFmtId="0" fontId="8" fillId="5" borderId="7" xfId="0" applyFont="1" applyFill="1" applyBorder="1"/>
    <xf numFmtId="2" fontId="2" fillId="5" borderId="7" xfId="0" applyNumberFormat="1" applyFont="1" applyFill="1" applyBorder="1"/>
    <xf numFmtId="164" fontId="2" fillId="2" borderId="8" xfId="0" applyNumberFormat="1" applyFont="1" applyFill="1" applyBorder="1"/>
    <xf numFmtId="0" fontId="8" fillId="0" borderId="4" xfId="0" applyFont="1" applyBorder="1" applyAlignment="1">
      <alignment wrapText="1"/>
    </xf>
    <xf numFmtId="164" fontId="2" fillId="2" borderId="5" xfId="0" applyNumberFormat="1" applyFont="1" applyFill="1" applyBorder="1"/>
    <xf numFmtId="0" fontId="6" fillId="5" borderId="7" xfId="0" applyFont="1" applyFill="1" applyBorder="1" applyAlignment="1">
      <alignment wrapText="1"/>
    </xf>
    <xf numFmtId="164" fontId="9" fillId="5" borderId="7" xfId="0" applyNumberFormat="1" applyFont="1" applyFill="1" applyBorder="1"/>
    <xf numFmtId="0" fontId="8" fillId="3" borderId="4" xfId="0" applyFont="1" applyFill="1" applyBorder="1" applyAlignment="1">
      <alignment wrapText="1"/>
    </xf>
    <xf numFmtId="0" fontId="10" fillId="3" borderId="4" xfId="0" applyFont="1" applyFill="1" applyBorder="1"/>
    <xf numFmtId="0" fontId="8" fillId="0" borderId="1" xfId="0" applyNumberFormat="1" applyFont="1" applyBorder="1"/>
    <xf numFmtId="0" fontId="9" fillId="3" borderId="1" xfId="0" applyFont="1" applyFill="1" applyBorder="1"/>
    <xf numFmtId="164" fontId="2" fillId="2" borderId="6" xfId="0" applyNumberFormat="1" applyFont="1" applyFill="1" applyBorder="1"/>
    <xf numFmtId="0" fontId="10" fillId="0" borderId="1" xfId="0" applyFont="1" applyBorder="1"/>
    <xf numFmtId="4" fontId="2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 applyAlignment="1">
      <alignment wrapText="1"/>
    </xf>
    <xf numFmtId="2" fontId="2" fillId="0" borderId="1" xfId="0" applyNumberFormat="1" applyFont="1" applyBorder="1"/>
    <xf numFmtId="0" fontId="8" fillId="5" borderId="1" xfId="0" applyFont="1" applyFill="1" applyBorder="1"/>
    <xf numFmtId="0" fontId="2" fillId="5" borderId="1" xfId="0" applyFont="1" applyFill="1" applyBorder="1"/>
    <xf numFmtId="0" fontId="2" fillId="3" borderId="1" xfId="0" applyFont="1" applyFill="1" applyBorder="1"/>
    <xf numFmtId="2" fontId="2" fillId="5" borderId="1" xfId="0" applyNumberFormat="1" applyFont="1" applyFill="1" applyBorder="1"/>
    <xf numFmtId="2" fontId="3" fillId="5" borderId="1" xfId="0" applyNumberFormat="1" applyFont="1" applyFill="1" applyBorder="1"/>
    <xf numFmtId="0" fontId="6" fillId="5" borderId="1" xfId="0" applyFont="1" applyFill="1" applyBorder="1"/>
    <xf numFmtId="0" fontId="9" fillId="5" borderId="1" xfId="0" applyFont="1" applyFill="1" applyBorder="1"/>
    <xf numFmtId="164" fontId="2" fillId="5" borderId="1" xfId="0" applyNumberFormat="1" applyFont="1" applyFill="1" applyBorder="1"/>
    <xf numFmtId="164" fontId="2" fillId="4" borderId="1" xfId="0" applyNumberFormat="1" applyFont="1" applyFill="1" applyBorder="1"/>
    <xf numFmtId="164" fontId="3" fillId="4" borderId="1" xfId="0" applyNumberFormat="1" applyFont="1" applyFill="1" applyBorder="1"/>
    <xf numFmtId="0" fontId="8" fillId="4" borderId="7" xfId="0" applyFont="1" applyFill="1" applyBorder="1"/>
    <xf numFmtId="164" fontId="2" fillId="4" borderId="7" xfId="0" applyNumberFormat="1" applyFont="1" applyFill="1" applyBorder="1"/>
    <xf numFmtId="164" fontId="3" fillId="4" borderId="7" xfId="0" applyNumberFormat="1" applyFont="1" applyFill="1" applyBorder="1"/>
    <xf numFmtId="0" fontId="6" fillId="5" borderId="4" xfId="0" applyFont="1" applyFill="1" applyBorder="1" applyAlignment="1">
      <alignment wrapText="1"/>
    </xf>
    <xf numFmtId="164" fontId="2" fillId="5" borderId="4" xfId="0" applyNumberFormat="1" applyFont="1" applyFill="1" applyBorder="1"/>
    <xf numFmtId="164" fontId="9" fillId="5" borderId="4" xfId="0" applyNumberFormat="1" applyFont="1" applyFill="1" applyBorder="1"/>
    <xf numFmtId="0" fontId="8" fillId="0" borderId="7" xfId="0" applyFont="1" applyBorder="1" applyAlignment="1">
      <alignment wrapText="1"/>
    </xf>
    <xf numFmtId="0" fontId="10" fillId="3" borderId="7" xfId="0" applyFont="1" applyFill="1" applyBorder="1"/>
    <xf numFmtId="0" fontId="6" fillId="0" borderId="4" xfId="0" applyFont="1" applyBorder="1"/>
    <xf numFmtId="0" fontId="10" fillId="0" borderId="4" xfId="0" applyFont="1" applyBorder="1"/>
    <xf numFmtId="0" fontId="6" fillId="5" borderId="4" xfId="0" applyFont="1" applyFill="1" applyBorder="1"/>
    <xf numFmtId="0" fontId="2" fillId="5" borderId="4" xfId="0" applyFont="1" applyFill="1" applyBorder="1"/>
    <xf numFmtId="0" fontId="9" fillId="5" borderId="4" xfId="0" applyFont="1" applyFill="1" applyBorder="1"/>
    <xf numFmtId="0" fontId="8" fillId="5" borderId="4" xfId="0" applyFont="1" applyFill="1" applyBorder="1" applyAlignment="1">
      <alignment wrapText="1"/>
    </xf>
    <xf numFmtId="0" fontId="2" fillId="5" borderId="12" xfId="0" applyFont="1" applyFill="1" applyBorder="1"/>
    <xf numFmtId="0" fontId="7" fillId="5" borderId="12" xfId="0" applyFont="1" applyFill="1" applyBorder="1"/>
    <xf numFmtId="0" fontId="0" fillId="0" borderId="0" xfId="0" applyFont="1"/>
    <xf numFmtId="0" fontId="7" fillId="3" borderId="1" xfId="0" applyFont="1" applyFill="1" applyBorder="1"/>
    <xf numFmtId="164" fontId="3" fillId="3" borderId="1" xfId="2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3" borderId="1" xfId="0" applyFont="1" applyFill="1" applyBorder="1" applyAlignment="1">
      <alignment horizontal="right"/>
    </xf>
    <xf numFmtId="0" fontId="9" fillId="3" borderId="7" xfId="0" applyFont="1" applyFill="1" applyBorder="1"/>
    <xf numFmtId="0" fontId="9" fillId="0" borderId="7" xfId="0" applyFont="1" applyBorder="1"/>
    <xf numFmtId="0" fontId="12" fillId="0" borderId="0" xfId="0" applyFont="1" applyBorder="1"/>
    <xf numFmtId="0" fontId="12" fillId="3" borderId="4" xfId="0" applyFont="1" applyFill="1" applyBorder="1"/>
    <xf numFmtId="0" fontId="12" fillId="0" borderId="4" xfId="0" applyFont="1" applyBorder="1"/>
    <xf numFmtId="164" fontId="8" fillId="5" borderId="1" xfId="0" applyNumberFormat="1" applyFont="1" applyFill="1" applyBorder="1"/>
    <xf numFmtId="164" fontId="12" fillId="5" borderId="1" xfId="0" applyNumberFormat="1" applyFont="1" applyFill="1" applyBorder="1"/>
    <xf numFmtId="164" fontId="7" fillId="5" borderId="7" xfId="0" applyNumberFormat="1" applyFont="1" applyFill="1" applyBorder="1"/>
    <xf numFmtId="1" fontId="2" fillId="5" borderId="7" xfId="0" applyNumberFormat="1" applyFont="1" applyFill="1" applyBorder="1"/>
    <xf numFmtId="0" fontId="2" fillId="5" borderId="7" xfId="0" applyFont="1" applyFill="1" applyBorder="1"/>
    <xf numFmtId="0" fontId="6" fillId="5" borderId="1" xfId="0" applyFont="1" applyFill="1" applyBorder="1" applyAlignment="1">
      <alignment wrapText="1"/>
    </xf>
    <xf numFmtId="1" fontId="2" fillId="5" borderId="1" xfId="0" applyNumberFormat="1" applyFont="1" applyFill="1" applyBorder="1"/>
    <xf numFmtId="0" fontId="2" fillId="3" borderId="7" xfId="0" applyFont="1" applyFill="1" applyBorder="1"/>
    <xf numFmtId="0" fontId="8" fillId="0" borderId="13" xfId="0" applyFont="1" applyBorder="1"/>
    <xf numFmtId="0" fontId="6" fillId="0" borderId="14" xfId="0" applyFont="1" applyBorder="1" applyAlignment="1">
      <alignment wrapText="1"/>
    </xf>
    <xf numFmtId="0" fontId="2" fillId="0" borderId="14" xfId="0" applyFont="1" applyBorder="1"/>
    <xf numFmtId="2" fontId="2" fillId="0" borderId="14" xfId="0" applyNumberFormat="1" applyFont="1" applyBorder="1"/>
    <xf numFmtId="2" fontId="2" fillId="2" borderId="14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0" fontId="13" fillId="0" borderId="0" xfId="0" applyFont="1"/>
    <xf numFmtId="9" fontId="2" fillId="5" borderId="7" xfId="1" applyFont="1" applyFill="1" applyBorder="1"/>
    <xf numFmtId="9" fontId="3" fillId="5" borderId="7" xfId="1" applyFont="1" applyFill="1" applyBorder="1"/>
    <xf numFmtId="0" fontId="3" fillId="0" borderId="1" xfId="0" applyFont="1" applyBorder="1"/>
    <xf numFmtId="0" fontId="8" fillId="0" borderId="0" xfId="0" applyFont="1"/>
    <xf numFmtId="0" fontId="2" fillId="0" borderId="0" xfId="0" applyFont="1"/>
    <xf numFmtId="0" fontId="10" fillId="0" borderId="0" xfId="0" applyFont="1"/>
    <xf numFmtId="0" fontId="2" fillId="0" borderId="0" xfId="0" applyFont="1" applyAlignment="1"/>
    <xf numFmtId="0" fontId="11" fillId="0" borderId="0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8" xfId="0" applyFont="1" applyBorder="1" applyAlignment="1">
      <alignment horizontal="center"/>
    </xf>
    <xf numFmtId="0" fontId="17" fillId="0" borderId="19" xfId="0" applyFont="1" applyBorder="1"/>
    <xf numFmtId="0" fontId="18" fillId="0" borderId="16" xfId="0" applyFont="1" applyBorder="1"/>
    <xf numFmtId="0" fontId="18" fillId="0" borderId="19" xfId="0" applyFont="1" applyBorder="1"/>
    <xf numFmtId="0" fontId="18" fillId="0" borderId="20" xfId="0" applyFont="1" applyBorder="1"/>
    <xf numFmtId="0" fontId="11" fillId="0" borderId="1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7" fillId="0" borderId="20" xfId="0" applyFont="1" applyBorder="1"/>
    <xf numFmtId="0" fontId="21" fillId="0" borderId="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0" xfId="0" applyFont="1" applyBorder="1"/>
    <xf numFmtId="2" fontId="20" fillId="0" borderId="19" xfId="0" applyNumberFormat="1" applyFont="1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0" fontId="11" fillId="0" borderId="0" xfId="0" applyFont="1"/>
    <xf numFmtId="0" fontId="22" fillId="0" borderId="19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7" fillId="3" borderId="4" xfId="0" applyFont="1" applyFill="1" applyBorder="1" applyAlignment="1">
      <alignment vertical="top"/>
    </xf>
    <xf numFmtId="2" fontId="2" fillId="2" borderId="4" xfId="0" applyNumberFormat="1" applyFont="1" applyFill="1" applyBorder="1" applyAlignment="1">
      <alignment vertical="top"/>
    </xf>
    <xf numFmtId="164" fontId="2" fillId="2" borderId="4" xfId="0" applyNumberFormat="1" applyFont="1" applyFill="1" applyBorder="1" applyAlignment="1">
      <alignment vertical="top"/>
    </xf>
    <xf numFmtId="164" fontId="3" fillId="2" borderId="5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164" fontId="3" fillId="2" borderId="6" xfId="0" applyNumberFormat="1" applyFont="1" applyFill="1" applyBorder="1" applyAlignment="1">
      <alignment vertical="top"/>
    </xf>
    <xf numFmtId="0" fontId="8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8" fillId="0" borderId="7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2" fontId="2" fillId="2" borderId="7" xfId="0" applyNumberFormat="1" applyFont="1" applyFill="1" applyBorder="1" applyAlignment="1">
      <alignment vertical="top"/>
    </xf>
    <xf numFmtId="164" fontId="2" fillId="2" borderId="7" xfId="0" applyNumberFormat="1" applyFont="1" applyFill="1" applyBorder="1" applyAlignment="1">
      <alignment vertical="top"/>
    </xf>
    <xf numFmtId="164" fontId="3" fillId="2" borderId="8" xfId="0" applyNumberFormat="1" applyFont="1" applyFill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8" fillId="5" borderId="1" xfId="0" applyFont="1" applyFill="1" applyBorder="1" applyAlignment="1">
      <alignment vertical="top" wrapText="1"/>
    </xf>
    <xf numFmtId="10" fontId="2" fillId="5" borderId="1" xfId="0" applyNumberFormat="1" applyFont="1" applyFill="1" applyBorder="1" applyAlignment="1">
      <alignment vertical="top"/>
    </xf>
    <xf numFmtId="10" fontId="9" fillId="5" borderId="1" xfId="0" applyNumberFormat="1" applyFont="1" applyFill="1" applyBorder="1" applyAlignment="1">
      <alignment vertical="top"/>
    </xf>
    <xf numFmtId="0" fontId="6" fillId="5" borderId="7" xfId="0" applyFont="1" applyFill="1" applyBorder="1" applyAlignment="1">
      <alignment vertical="top"/>
    </xf>
    <xf numFmtId="10" fontId="2" fillId="5" borderId="7" xfId="0" applyNumberFormat="1" applyFont="1" applyFill="1" applyBorder="1" applyAlignment="1">
      <alignment vertical="top"/>
    </xf>
    <xf numFmtId="10" fontId="9" fillId="5" borderId="7" xfId="0" applyNumberFormat="1" applyFont="1" applyFill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5" borderId="7" xfId="0" applyFont="1" applyFill="1" applyBorder="1" applyAlignment="1">
      <alignment horizontal="left" vertical="top" wrapText="1"/>
    </xf>
    <xf numFmtId="164" fontId="2" fillId="5" borderId="7" xfId="0" applyNumberFormat="1" applyFont="1" applyFill="1" applyBorder="1" applyAlignment="1">
      <alignment vertical="top"/>
    </xf>
    <xf numFmtId="0" fontId="9" fillId="0" borderId="4" xfId="0" applyFont="1" applyBorder="1" applyAlignment="1">
      <alignment vertical="top"/>
    </xf>
    <xf numFmtId="0" fontId="8" fillId="5" borderId="7" xfId="0" applyFont="1" applyFill="1" applyBorder="1" applyAlignment="1">
      <alignment vertical="top"/>
    </xf>
    <xf numFmtId="2" fontId="2" fillId="5" borderId="7" xfId="0" applyNumberFormat="1" applyFont="1" applyFill="1" applyBorder="1" applyAlignment="1">
      <alignment vertical="top"/>
    </xf>
    <xf numFmtId="164" fontId="2" fillId="2" borderId="8" xfId="0" applyNumberFormat="1" applyFont="1" applyFill="1" applyBorder="1" applyAlignment="1">
      <alignment vertical="top"/>
    </xf>
    <xf numFmtId="0" fontId="8" fillId="0" borderId="4" xfId="0" applyFont="1" applyBorder="1" applyAlignment="1">
      <alignment vertical="top" wrapText="1"/>
    </xf>
    <xf numFmtId="164" fontId="2" fillId="2" borderId="5" xfId="0" applyNumberFormat="1" applyFont="1" applyFill="1" applyBorder="1" applyAlignment="1">
      <alignment vertical="top"/>
    </xf>
    <xf numFmtId="0" fontId="6" fillId="5" borderId="7" xfId="0" applyFont="1" applyFill="1" applyBorder="1" applyAlignment="1">
      <alignment vertical="top" wrapText="1"/>
    </xf>
    <xf numFmtId="164" fontId="9" fillId="5" borderId="7" xfId="0" applyNumberFormat="1" applyFont="1" applyFill="1" applyBorder="1" applyAlignment="1">
      <alignment vertical="top"/>
    </xf>
    <xf numFmtId="0" fontId="8" fillId="3" borderId="4" xfId="0" applyFont="1" applyFill="1" applyBorder="1" applyAlignment="1">
      <alignment vertical="top" wrapText="1"/>
    </xf>
    <xf numFmtId="0" fontId="10" fillId="3" borderId="4" xfId="0" applyFont="1" applyFill="1" applyBorder="1" applyAlignment="1">
      <alignment vertical="top"/>
    </xf>
    <xf numFmtId="0" fontId="8" fillId="0" borderId="1" xfId="0" applyNumberFormat="1" applyFont="1" applyBorder="1" applyAlignment="1">
      <alignment vertical="top"/>
    </xf>
    <xf numFmtId="0" fontId="9" fillId="3" borderId="1" xfId="0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/>
    </xf>
    <xf numFmtId="0" fontId="8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2" fontId="2" fillId="5" borderId="1" xfId="0" applyNumberFormat="1" applyFont="1" applyFill="1" applyBorder="1" applyAlignment="1">
      <alignment vertical="top"/>
    </xf>
    <xf numFmtId="0" fontId="6" fillId="5" borderId="1" xfId="0" applyFont="1" applyFill="1" applyBorder="1" applyAlignment="1">
      <alignment vertical="top"/>
    </xf>
    <xf numFmtId="164" fontId="2" fillId="5" borderId="1" xfId="0" applyNumberFormat="1" applyFont="1" applyFill="1" applyBorder="1" applyAlignment="1">
      <alignment vertical="top"/>
    </xf>
    <xf numFmtId="164" fontId="2" fillId="4" borderId="1" xfId="0" applyNumberFormat="1" applyFont="1" applyFill="1" applyBorder="1" applyAlignment="1">
      <alignment vertical="top"/>
    </xf>
    <xf numFmtId="0" fontId="8" fillId="4" borderId="7" xfId="0" applyFont="1" applyFill="1" applyBorder="1" applyAlignment="1">
      <alignment vertical="top"/>
    </xf>
    <xf numFmtId="164" fontId="2" fillId="4" borderId="7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vertical="top" wrapText="1"/>
    </xf>
    <xf numFmtId="164" fontId="2" fillId="5" borderId="4" xfId="0" applyNumberFormat="1" applyFont="1" applyFill="1" applyBorder="1" applyAlignment="1">
      <alignment vertical="top"/>
    </xf>
    <xf numFmtId="164" fontId="9" fillId="5" borderId="4" xfId="0" applyNumberFormat="1" applyFont="1" applyFill="1" applyBorder="1" applyAlignment="1">
      <alignment vertical="top"/>
    </xf>
    <xf numFmtId="0" fontId="8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5" borderId="4" xfId="0" applyFont="1" applyFill="1" applyBorder="1" applyAlignment="1">
      <alignment vertical="top"/>
    </xf>
    <xf numFmtId="0" fontId="9" fillId="5" borderId="4" xfId="0" applyFont="1" applyFill="1" applyBorder="1" applyAlignment="1">
      <alignment vertical="top"/>
    </xf>
    <xf numFmtId="0" fontId="8" fillId="5" borderId="4" xfId="0" applyFont="1" applyFill="1" applyBorder="1" applyAlignment="1">
      <alignment vertical="top" wrapText="1"/>
    </xf>
    <xf numFmtId="0" fontId="2" fillId="5" borderId="12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164" fontId="3" fillId="3" borderId="1" xfId="2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3" fillId="3" borderId="1" xfId="0" applyFont="1" applyFill="1" applyBorder="1" applyAlignment="1">
      <alignment horizontal="right" vertical="top"/>
    </xf>
    <xf numFmtId="0" fontId="9" fillId="0" borderId="7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7" fillId="5" borderId="7" xfId="0" applyNumberFormat="1" applyFont="1" applyFill="1" applyBorder="1" applyAlignment="1">
      <alignment vertical="top"/>
    </xf>
    <xf numFmtId="1" fontId="2" fillId="5" borderId="7" xfId="0" applyNumberFormat="1" applyFont="1" applyFill="1" applyBorder="1" applyAlignment="1">
      <alignment vertical="top"/>
    </xf>
    <xf numFmtId="0" fontId="6" fillId="5" borderId="1" xfId="0" applyFont="1" applyFill="1" applyBorder="1" applyAlignment="1">
      <alignment vertical="top" wrapText="1"/>
    </xf>
    <xf numFmtId="1" fontId="2" fillId="5" borderId="1" xfId="0" applyNumberFormat="1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8" fillId="0" borderId="13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2" fontId="2" fillId="2" borderId="14" xfId="0" applyNumberFormat="1" applyFont="1" applyFill="1" applyBorder="1" applyAlignment="1">
      <alignment vertical="top"/>
    </xf>
    <xf numFmtId="164" fontId="2" fillId="2" borderId="14" xfId="0" applyNumberFormat="1" applyFont="1" applyFill="1" applyBorder="1" applyAlignment="1">
      <alignment vertical="top"/>
    </xf>
    <xf numFmtId="164" fontId="2" fillId="2" borderId="15" xfId="0" applyNumberFormat="1" applyFont="1" applyFill="1" applyBorder="1" applyAlignment="1">
      <alignment vertical="top"/>
    </xf>
    <xf numFmtId="9" fontId="2" fillId="5" borderId="7" xfId="1" applyFont="1" applyFill="1" applyBorder="1" applyAlignment="1">
      <alignment vertical="top"/>
    </xf>
    <xf numFmtId="9" fontId="3" fillId="5" borderId="7" xfId="1" applyFont="1" applyFill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164" fontId="9" fillId="4" borderId="1" xfId="0" applyNumberFormat="1" applyFont="1" applyFill="1" applyBorder="1" applyAlignment="1">
      <alignment vertical="top"/>
    </xf>
    <xf numFmtId="164" fontId="9" fillId="4" borderId="7" xfId="0" applyNumberFormat="1" applyFont="1" applyFill="1" applyBorder="1" applyAlignment="1">
      <alignment vertical="top"/>
    </xf>
    <xf numFmtId="0" fontId="23" fillId="3" borderId="7" xfId="0" applyFont="1" applyFill="1" applyBorder="1" applyAlignment="1">
      <alignment vertical="top"/>
    </xf>
    <xf numFmtId="0" fontId="23" fillId="0" borderId="4" xfId="0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1" fontId="2" fillId="3" borderId="1" xfId="0" applyNumberFormat="1" applyFont="1" applyFill="1" applyBorder="1" applyAlignment="1">
      <alignment vertical="top"/>
    </xf>
    <xf numFmtId="0" fontId="2" fillId="6" borderId="1" xfId="0" applyFont="1" applyFill="1" applyBorder="1" applyAlignment="1">
      <alignment vertical="top"/>
    </xf>
    <xf numFmtId="0" fontId="2" fillId="6" borderId="4" xfId="0" applyFont="1" applyFill="1" applyBorder="1" applyAlignment="1">
      <alignment vertical="top"/>
    </xf>
    <xf numFmtId="0" fontId="2" fillId="6" borderId="14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9" fillId="6" borderId="7" xfId="0" applyFont="1" applyFill="1" applyBorder="1" applyAlignment="1">
      <alignment vertical="top"/>
    </xf>
    <xf numFmtId="0" fontId="2" fillId="6" borderId="1" xfId="0" applyFont="1" applyFill="1" applyBorder="1"/>
    <xf numFmtId="0" fontId="2" fillId="6" borderId="4" xfId="0" applyFont="1" applyFill="1" applyBorder="1"/>
    <xf numFmtId="0" fontId="9" fillId="6" borderId="1" xfId="0" applyFont="1" applyFill="1" applyBorder="1"/>
    <xf numFmtId="164" fontId="3" fillId="6" borderId="1" xfId="2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right"/>
    </xf>
    <xf numFmtId="0" fontId="2" fillId="6" borderId="14" xfId="0" applyFont="1" applyFill="1" applyBorder="1"/>
    <xf numFmtId="0" fontId="3" fillId="6" borderId="4" xfId="0" applyFont="1" applyFill="1" applyBorder="1"/>
    <xf numFmtId="0" fontId="3" fillId="6" borderId="1" xfId="0" applyFont="1" applyFill="1" applyBorder="1"/>
    <xf numFmtId="0" fontId="9" fillId="6" borderId="4" xfId="0" applyFont="1" applyFill="1" applyBorder="1"/>
    <xf numFmtId="0" fontId="2" fillId="6" borderId="7" xfId="0" applyFont="1" applyFill="1" applyBorder="1" applyAlignment="1">
      <alignment vertical="top"/>
    </xf>
    <xf numFmtId="0" fontId="2" fillId="6" borderId="7" xfId="0" applyFont="1" applyFill="1" applyBorder="1"/>
    <xf numFmtId="2" fontId="2" fillId="6" borderId="4" xfId="0" applyNumberFormat="1" applyFont="1" applyFill="1" applyBorder="1"/>
    <xf numFmtId="2" fontId="2" fillId="6" borderId="1" xfId="0" applyNumberFormat="1" applyFont="1" applyFill="1" applyBorder="1"/>
    <xf numFmtId="0" fontId="7" fillId="6" borderId="4" xfId="0" applyFont="1" applyFill="1" applyBorder="1"/>
    <xf numFmtId="0" fontId="7" fillId="6" borderId="12" xfId="0" applyFont="1" applyFill="1" applyBorder="1" applyAlignment="1">
      <alignment vertical="top"/>
    </xf>
    <xf numFmtId="2" fontId="9" fillId="5" borderId="1" xfId="0" applyNumberFormat="1" applyFont="1" applyFill="1" applyBorder="1"/>
    <xf numFmtId="0" fontId="11" fillId="6" borderId="0" xfId="2" applyNumberFormat="1" applyFill="1"/>
    <xf numFmtId="0" fontId="3" fillId="6" borderId="1" xfId="0" applyFont="1" applyFill="1" applyBorder="1" applyAlignment="1">
      <alignment horizontal="right" vertical="top"/>
    </xf>
    <xf numFmtId="0" fontId="9" fillId="3" borderId="7" xfId="0" applyFont="1" applyFill="1" applyBorder="1" applyAlignment="1">
      <alignment vertical="top"/>
    </xf>
    <xf numFmtId="0" fontId="7" fillId="6" borderId="7" xfId="0" applyFont="1" applyFill="1" applyBorder="1" applyAlignment="1">
      <alignment vertical="top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</cellXfs>
  <cellStyles count="3">
    <cellStyle name="Обычный" xfId="0" builtinId="0"/>
    <cellStyle name="Обычный 3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124</xdr:row>
      <xdr:rowOff>161925</xdr:rowOff>
    </xdr:from>
    <xdr:to>
      <xdr:col>1</xdr:col>
      <xdr:colOff>428625</xdr:colOff>
      <xdr:row>124</xdr:row>
      <xdr:rowOff>161925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381000" y="34061400"/>
          <a:ext cx="266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124</xdr:row>
      <xdr:rowOff>161925</xdr:rowOff>
    </xdr:from>
    <xdr:to>
      <xdr:col>1</xdr:col>
      <xdr:colOff>1524000</xdr:colOff>
      <xdr:row>124</xdr:row>
      <xdr:rowOff>171450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800100" y="34061400"/>
          <a:ext cx="942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124</xdr:row>
      <xdr:rowOff>161925</xdr:rowOff>
    </xdr:from>
    <xdr:to>
      <xdr:col>1</xdr:col>
      <xdr:colOff>428625</xdr:colOff>
      <xdr:row>124</xdr:row>
      <xdr:rowOff>161925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657225" y="43548300"/>
          <a:ext cx="266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124</xdr:row>
      <xdr:rowOff>161925</xdr:rowOff>
    </xdr:from>
    <xdr:to>
      <xdr:col>1</xdr:col>
      <xdr:colOff>1524000</xdr:colOff>
      <xdr:row>124</xdr:row>
      <xdr:rowOff>171450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 flipV="1">
          <a:off x="1076325" y="43548300"/>
          <a:ext cx="942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124</xdr:row>
      <xdr:rowOff>161925</xdr:rowOff>
    </xdr:from>
    <xdr:to>
      <xdr:col>1</xdr:col>
      <xdr:colOff>428625</xdr:colOff>
      <xdr:row>124</xdr:row>
      <xdr:rowOff>161925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381000" y="34061400"/>
          <a:ext cx="266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124</xdr:row>
      <xdr:rowOff>161925</xdr:rowOff>
    </xdr:from>
    <xdr:to>
      <xdr:col>1</xdr:col>
      <xdr:colOff>1524000</xdr:colOff>
      <xdr:row>124</xdr:row>
      <xdr:rowOff>171450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 flipV="1">
          <a:off x="800100" y="34061400"/>
          <a:ext cx="942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124</xdr:row>
      <xdr:rowOff>161925</xdr:rowOff>
    </xdr:from>
    <xdr:to>
      <xdr:col>1</xdr:col>
      <xdr:colOff>428625</xdr:colOff>
      <xdr:row>124</xdr:row>
      <xdr:rowOff>161925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>
          <a:off x="600075" y="37480875"/>
          <a:ext cx="266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124</xdr:row>
      <xdr:rowOff>161925</xdr:rowOff>
    </xdr:from>
    <xdr:to>
      <xdr:col>1</xdr:col>
      <xdr:colOff>1524000</xdr:colOff>
      <xdr:row>124</xdr:row>
      <xdr:rowOff>171450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 flipV="1">
          <a:off x="1019175" y="37480875"/>
          <a:ext cx="942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124</xdr:row>
      <xdr:rowOff>161925</xdr:rowOff>
    </xdr:from>
    <xdr:to>
      <xdr:col>1</xdr:col>
      <xdr:colOff>428625</xdr:colOff>
      <xdr:row>124</xdr:row>
      <xdr:rowOff>161925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>
          <a:off x="381000" y="34061400"/>
          <a:ext cx="266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124</xdr:row>
      <xdr:rowOff>161925</xdr:rowOff>
    </xdr:from>
    <xdr:to>
      <xdr:col>1</xdr:col>
      <xdr:colOff>1524000</xdr:colOff>
      <xdr:row>124</xdr:row>
      <xdr:rowOff>171450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 flipV="1">
          <a:off x="800100" y="34061400"/>
          <a:ext cx="942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2"/>
  <sheetViews>
    <sheetView workbookViewId="0">
      <selection activeCell="A2" sqref="A2:I2"/>
    </sheetView>
  </sheetViews>
  <sheetFormatPr defaultRowHeight="15" x14ac:dyDescent="0.25"/>
  <cols>
    <col min="1" max="1" width="3.28515625" customWidth="1"/>
    <col min="2" max="2" width="37" customWidth="1"/>
    <col min="3" max="3" width="10.28515625" customWidth="1"/>
    <col min="4" max="4" width="10.7109375" customWidth="1"/>
    <col min="5" max="5" width="13.140625" bestFit="1" customWidth="1"/>
    <col min="6" max="6" width="9.5703125" customWidth="1"/>
    <col min="7" max="7" width="10.140625" customWidth="1"/>
    <col min="8" max="9" width="11.42578125" bestFit="1" customWidth="1"/>
    <col min="257" max="257" width="3.28515625" customWidth="1"/>
    <col min="258" max="258" width="31.42578125" customWidth="1"/>
    <col min="259" max="259" width="10.28515625" customWidth="1"/>
    <col min="260" max="260" width="10.7109375" customWidth="1"/>
    <col min="261" max="261" width="13.140625" bestFit="1" customWidth="1"/>
    <col min="262" max="262" width="9.5703125" customWidth="1"/>
    <col min="263" max="263" width="10.140625" customWidth="1"/>
    <col min="264" max="265" width="11.42578125" bestFit="1" customWidth="1"/>
    <col min="513" max="513" width="3.28515625" customWidth="1"/>
    <col min="514" max="514" width="31.42578125" customWidth="1"/>
    <col min="515" max="515" width="10.28515625" customWidth="1"/>
    <col min="516" max="516" width="10.7109375" customWidth="1"/>
    <col min="517" max="517" width="13.140625" bestFit="1" customWidth="1"/>
    <col min="518" max="518" width="9.5703125" customWidth="1"/>
    <col min="519" max="519" width="10.140625" customWidth="1"/>
    <col min="520" max="521" width="11.42578125" bestFit="1" customWidth="1"/>
    <col min="769" max="769" width="3.28515625" customWidth="1"/>
    <col min="770" max="770" width="31.42578125" customWidth="1"/>
    <col min="771" max="771" width="10.28515625" customWidth="1"/>
    <col min="772" max="772" width="10.7109375" customWidth="1"/>
    <col min="773" max="773" width="13.140625" bestFit="1" customWidth="1"/>
    <col min="774" max="774" width="9.5703125" customWidth="1"/>
    <col min="775" max="775" width="10.140625" customWidth="1"/>
    <col min="776" max="777" width="11.42578125" bestFit="1" customWidth="1"/>
    <col min="1025" max="1025" width="3.28515625" customWidth="1"/>
    <col min="1026" max="1026" width="31.42578125" customWidth="1"/>
    <col min="1027" max="1027" width="10.28515625" customWidth="1"/>
    <col min="1028" max="1028" width="10.7109375" customWidth="1"/>
    <col min="1029" max="1029" width="13.140625" bestFit="1" customWidth="1"/>
    <col min="1030" max="1030" width="9.5703125" customWidth="1"/>
    <col min="1031" max="1031" width="10.140625" customWidth="1"/>
    <col min="1032" max="1033" width="11.42578125" bestFit="1" customWidth="1"/>
    <col min="1281" max="1281" width="3.28515625" customWidth="1"/>
    <col min="1282" max="1282" width="31.42578125" customWidth="1"/>
    <col min="1283" max="1283" width="10.28515625" customWidth="1"/>
    <col min="1284" max="1284" width="10.7109375" customWidth="1"/>
    <col min="1285" max="1285" width="13.140625" bestFit="1" customWidth="1"/>
    <col min="1286" max="1286" width="9.5703125" customWidth="1"/>
    <col min="1287" max="1287" width="10.140625" customWidth="1"/>
    <col min="1288" max="1289" width="11.42578125" bestFit="1" customWidth="1"/>
    <col min="1537" max="1537" width="3.28515625" customWidth="1"/>
    <col min="1538" max="1538" width="31.42578125" customWidth="1"/>
    <col min="1539" max="1539" width="10.28515625" customWidth="1"/>
    <col min="1540" max="1540" width="10.7109375" customWidth="1"/>
    <col min="1541" max="1541" width="13.140625" bestFit="1" customWidth="1"/>
    <col min="1542" max="1542" width="9.5703125" customWidth="1"/>
    <col min="1543" max="1543" width="10.140625" customWidth="1"/>
    <col min="1544" max="1545" width="11.42578125" bestFit="1" customWidth="1"/>
    <col min="1793" max="1793" width="3.28515625" customWidth="1"/>
    <col min="1794" max="1794" width="31.42578125" customWidth="1"/>
    <col min="1795" max="1795" width="10.28515625" customWidth="1"/>
    <col min="1796" max="1796" width="10.7109375" customWidth="1"/>
    <col min="1797" max="1797" width="13.140625" bestFit="1" customWidth="1"/>
    <col min="1798" max="1798" width="9.5703125" customWidth="1"/>
    <col min="1799" max="1799" width="10.140625" customWidth="1"/>
    <col min="1800" max="1801" width="11.42578125" bestFit="1" customWidth="1"/>
    <col min="2049" max="2049" width="3.28515625" customWidth="1"/>
    <col min="2050" max="2050" width="31.42578125" customWidth="1"/>
    <col min="2051" max="2051" width="10.28515625" customWidth="1"/>
    <col min="2052" max="2052" width="10.7109375" customWidth="1"/>
    <col min="2053" max="2053" width="13.140625" bestFit="1" customWidth="1"/>
    <col min="2054" max="2054" width="9.5703125" customWidth="1"/>
    <col min="2055" max="2055" width="10.140625" customWidth="1"/>
    <col min="2056" max="2057" width="11.42578125" bestFit="1" customWidth="1"/>
    <col min="2305" max="2305" width="3.28515625" customWidth="1"/>
    <col min="2306" max="2306" width="31.42578125" customWidth="1"/>
    <col min="2307" max="2307" width="10.28515625" customWidth="1"/>
    <col min="2308" max="2308" width="10.7109375" customWidth="1"/>
    <col min="2309" max="2309" width="13.140625" bestFit="1" customWidth="1"/>
    <col min="2310" max="2310" width="9.5703125" customWidth="1"/>
    <col min="2311" max="2311" width="10.140625" customWidth="1"/>
    <col min="2312" max="2313" width="11.42578125" bestFit="1" customWidth="1"/>
    <col min="2561" max="2561" width="3.28515625" customWidth="1"/>
    <col min="2562" max="2562" width="31.42578125" customWidth="1"/>
    <col min="2563" max="2563" width="10.28515625" customWidth="1"/>
    <col min="2564" max="2564" width="10.7109375" customWidth="1"/>
    <col min="2565" max="2565" width="13.140625" bestFit="1" customWidth="1"/>
    <col min="2566" max="2566" width="9.5703125" customWidth="1"/>
    <col min="2567" max="2567" width="10.140625" customWidth="1"/>
    <col min="2568" max="2569" width="11.42578125" bestFit="1" customWidth="1"/>
    <col min="2817" max="2817" width="3.28515625" customWidth="1"/>
    <col min="2818" max="2818" width="31.42578125" customWidth="1"/>
    <col min="2819" max="2819" width="10.28515625" customWidth="1"/>
    <col min="2820" max="2820" width="10.7109375" customWidth="1"/>
    <col min="2821" max="2821" width="13.140625" bestFit="1" customWidth="1"/>
    <col min="2822" max="2822" width="9.5703125" customWidth="1"/>
    <col min="2823" max="2823" width="10.140625" customWidth="1"/>
    <col min="2824" max="2825" width="11.42578125" bestFit="1" customWidth="1"/>
    <col min="3073" max="3073" width="3.28515625" customWidth="1"/>
    <col min="3074" max="3074" width="31.42578125" customWidth="1"/>
    <col min="3075" max="3075" width="10.28515625" customWidth="1"/>
    <col min="3076" max="3076" width="10.7109375" customWidth="1"/>
    <col min="3077" max="3077" width="13.140625" bestFit="1" customWidth="1"/>
    <col min="3078" max="3078" width="9.5703125" customWidth="1"/>
    <col min="3079" max="3079" width="10.140625" customWidth="1"/>
    <col min="3080" max="3081" width="11.42578125" bestFit="1" customWidth="1"/>
    <col min="3329" max="3329" width="3.28515625" customWidth="1"/>
    <col min="3330" max="3330" width="31.42578125" customWidth="1"/>
    <col min="3331" max="3331" width="10.28515625" customWidth="1"/>
    <col min="3332" max="3332" width="10.7109375" customWidth="1"/>
    <col min="3333" max="3333" width="13.140625" bestFit="1" customWidth="1"/>
    <col min="3334" max="3334" width="9.5703125" customWidth="1"/>
    <col min="3335" max="3335" width="10.140625" customWidth="1"/>
    <col min="3336" max="3337" width="11.42578125" bestFit="1" customWidth="1"/>
    <col min="3585" max="3585" width="3.28515625" customWidth="1"/>
    <col min="3586" max="3586" width="31.42578125" customWidth="1"/>
    <col min="3587" max="3587" width="10.28515625" customWidth="1"/>
    <col min="3588" max="3588" width="10.7109375" customWidth="1"/>
    <col min="3589" max="3589" width="13.140625" bestFit="1" customWidth="1"/>
    <col min="3590" max="3590" width="9.5703125" customWidth="1"/>
    <col min="3591" max="3591" width="10.140625" customWidth="1"/>
    <col min="3592" max="3593" width="11.42578125" bestFit="1" customWidth="1"/>
    <col min="3841" max="3841" width="3.28515625" customWidth="1"/>
    <col min="3842" max="3842" width="31.42578125" customWidth="1"/>
    <col min="3843" max="3843" width="10.28515625" customWidth="1"/>
    <col min="3844" max="3844" width="10.7109375" customWidth="1"/>
    <col min="3845" max="3845" width="13.140625" bestFit="1" customWidth="1"/>
    <col min="3846" max="3846" width="9.5703125" customWidth="1"/>
    <col min="3847" max="3847" width="10.140625" customWidth="1"/>
    <col min="3848" max="3849" width="11.42578125" bestFit="1" customWidth="1"/>
    <col min="4097" max="4097" width="3.28515625" customWidth="1"/>
    <col min="4098" max="4098" width="31.42578125" customWidth="1"/>
    <col min="4099" max="4099" width="10.28515625" customWidth="1"/>
    <col min="4100" max="4100" width="10.7109375" customWidth="1"/>
    <col min="4101" max="4101" width="13.140625" bestFit="1" customWidth="1"/>
    <col min="4102" max="4102" width="9.5703125" customWidth="1"/>
    <col min="4103" max="4103" width="10.140625" customWidth="1"/>
    <col min="4104" max="4105" width="11.42578125" bestFit="1" customWidth="1"/>
    <col min="4353" max="4353" width="3.28515625" customWidth="1"/>
    <col min="4354" max="4354" width="31.42578125" customWidth="1"/>
    <col min="4355" max="4355" width="10.28515625" customWidth="1"/>
    <col min="4356" max="4356" width="10.7109375" customWidth="1"/>
    <col min="4357" max="4357" width="13.140625" bestFit="1" customWidth="1"/>
    <col min="4358" max="4358" width="9.5703125" customWidth="1"/>
    <col min="4359" max="4359" width="10.140625" customWidth="1"/>
    <col min="4360" max="4361" width="11.42578125" bestFit="1" customWidth="1"/>
    <col min="4609" max="4609" width="3.28515625" customWidth="1"/>
    <col min="4610" max="4610" width="31.42578125" customWidth="1"/>
    <col min="4611" max="4611" width="10.28515625" customWidth="1"/>
    <col min="4612" max="4612" width="10.7109375" customWidth="1"/>
    <col min="4613" max="4613" width="13.140625" bestFit="1" customWidth="1"/>
    <col min="4614" max="4614" width="9.5703125" customWidth="1"/>
    <col min="4615" max="4615" width="10.140625" customWidth="1"/>
    <col min="4616" max="4617" width="11.42578125" bestFit="1" customWidth="1"/>
    <col min="4865" max="4865" width="3.28515625" customWidth="1"/>
    <col min="4866" max="4866" width="31.42578125" customWidth="1"/>
    <col min="4867" max="4867" width="10.28515625" customWidth="1"/>
    <col min="4868" max="4868" width="10.7109375" customWidth="1"/>
    <col min="4869" max="4869" width="13.140625" bestFit="1" customWidth="1"/>
    <col min="4870" max="4870" width="9.5703125" customWidth="1"/>
    <col min="4871" max="4871" width="10.140625" customWidth="1"/>
    <col min="4872" max="4873" width="11.42578125" bestFit="1" customWidth="1"/>
    <col min="5121" max="5121" width="3.28515625" customWidth="1"/>
    <col min="5122" max="5122" width="31.42578125" customWidth="1"/>
    <col min="5123" max="5123" width="10.28515625" customWidth="1"/>
    <col min="5124" max="5124" width="10.7109375" customWidth="1"/>
    <col min="5125" max="5125" width="13.140625" bestFit="1" customWidth="1"/>
    <col min="5126" max="5126" width="9.5703125" customWidth="1"/>
    <col min="5127" max="5127" width="10.140625" customWidth="1"/>
    <col min="5128" max="5129" width="11.42578125" bestFit="1" customWidth="1"/>
    <col min="5377" max="5377" width="3.28515625" customWidth="1"/>
    <col min="5378" max="5378" width="31.42578125" customWidth="1"/>
    <col min="5379" max="5379" width="10.28515625" customWidth="1"/>
    <col min="5380" max="5380" width="10.7109375" customWidth="1"/>
    <col min="5381" max="5381" width="13.140625" bestFit="1" customWidth="1"/>
    <col min="5382" max="5382" width="9.5703125" customWidth="1"/>
    <col min="5383" max="5383" width="10.140625" customWidth="1"/>
    <col min="5384" max="5385" width="11.42578125" bestFit="1" customWidth="1"/>
    <col min="5633" max="5633" width="3.28515625" customWidth="1"/>
    <col min="5634" max="5634" width="31.42578125" customWidth="1"/>
    <col min="5635" max="5635" width="10.28515625" customWidth="1"/>
    <col min="5636" max="5636" width="10.7109375" customWidth="1"/>
    <col min="5637" max="5637" width="13.140625" bestFit="1" customWidth="1"/>
    <col min="5638" max="5638" width="9.5703125" customWidth="1"/>
    <col min="5639" max="5639" width="10.140625" customWidth="1"/>
    <col min="5640" max="5641" width="11.42578125" bestFit="1" customWidth="1"/>
    <col min="5889" max="5889" width="3.28515625" customWidth="1"/>
    <col min="5890" max="5890" width="31.42578125" customWidth="1"/>
    <col min="5891" max="5891" width="10.28515625" customWidth="1"/>
    <col min="5892" max="5892" width="10.7109375" customWidth="1"/>
    <col min="5893" max="5893" width="13.140625" bestFit="1" customWidth="1"/>
    <col min="5894" max="5894" width="9.5703125" customWidth="1"/>
    <col min="5895" max="5895" width="10.140625" customWidth="1"/>
    <col min="5896" max="5897" width="11.42578125" bestFit="1" customWidth="1"/>
    <col min="6145" max="6145" width="3.28515625" customWidth="1"/>
    <col min="6146" max="6146" width="31.42578125" customWidth="1"/>
    <col min="6147" max="6147" width="10.28515625" customWidth="1"/>
    <col min="6148" max="6148" width="10.7109375" customWidth="1"/>
    <col min="6149" max="6149" width="13.140625" bestFit="1" customWidth="1"/>
    <col min="6150" max="6150" width="9.5703125" customWidth="1"/>
    <col min="6151" max="6151" width="10.140625" customWidth="1"/>
    <col min="6152" max="6153" width="11.42578125" bestFit="1" customWidth="1"/>
    <col min="6401" max="6401" width="3.28515625" customWidth="1"/>
    <col min="6402" max="6402" width="31.42578125" customWidth="1"/>
    <col min="6403" max="6403" width="10.28515625" customWidth="1"/>
    <col min="6404" max="6404" width="10.7109375" customWidth="1"/>
    <col min="6405" max="6405" width="13.140625" bestFit="1" customWidth="1"/>
    <col min="6406" max="6406" width="9.5703125" customWidth="1"/>
    <col min="6407" max="6407" width="10.140625" customWidth="1"/>
    <col min="6408" max="6409" width="11.42578125" bestFit="1" customWidth="1"/>
    <col min="6657" max="6657" width="3.28515625" customWidth="1"/>
    <col min="6658" max="6658" width="31.42578125" customWidth="1"/>
    <col min="6659" max="6659" width="10.28515625" customWidth="1"/>
    <col min="6660" max="6660" width="10.7109375" customWidth="1"/>
    <col min="6661" max="6661" width="13.140625" bestFit="1" customWidth="1"/>
    <col min="6662" max="6662" width="9.5703125" customWidth="1"/>
    <col min="6663" max="6663" width="10.140625" customWidth="1"/>
    <col min="6664" max="6665" width="11.42578125" bestFit="1" customWidth="1"/>
    <col min="6913" max="6913" width="3.28515625" customWidth="1"/>
    <col min="6914" max="6914" width="31.42578125" customWidth="1"/>
    <col min="6915" max="6915" width="10.28515625" customWidth="1"/>
    <col min="6916" max="6916" width="10.7109375" customWidth="1"/>
    <col min="6917" max="6917" width="13.140625" bestFit="1" customWidth="1"/>
    <col min="6918" max="6918" width="9.5703125" customWidth="1"/>
    <col min="6919" max="6919" width="10.140625" customWidth="1"/>
    <col min="6920" max="6921" width="11.42578125" bestFit="1" customWidth="1"/>
    <col min="7169" max="7169" width="3.28515625" customWidth="1"/>
    <col min="7170" max="7170" width="31.42578125" customWidth="1"/>
    <col min="7171" max="7171" width="10.28515625" customWidth="1"/>
    <col min="7172" max="7172" width="10.7109375" customWidth="1"/>
    <col min="7173" max="7173" width="13.140625" bestFit="1" customWidth="1"/>
    <col min="7174" max="7174" width="9.5703125" customWidth="1"/>
    <col min="7175" max="7175" width="10.140625" customWidth="1"/>
    <col min="7176" max="7177" width="11.42578125" bestFit="1" customWidth="1"/>
    <col min="7425" max="7425" width="3.28515625" customWidth="1"/>
    <col min="7426" max="7426" width="31.42578125" customWidth="1"/>
    <col min="7427" max="7427" width="10.28515625" customWidth="1"/>
    <col min="7428" max="7428" width="10.7109375" customWidth="1"/>
    <col min="7429" max="7429" width="13.140625" bestFit="1" customWidth="1"/>
    <col min="7430" max="7430" width="9.5703125" customWidth="1"/>
    <col min="7431" max="7431" width="10.140625" customWidth="1"/>
    <col min="7432" max="7433" width="11.42578125" bestFit="1" customWidth="1"/>
    <col min="7681" max="7681" width="3.28515625" customWidth="1"/>
    <col min="7682" max="7682" width="31.42578125" customWidth="1"/>
    <col min="7683" max="7683" width="10.28515625" customWidth="1"/>
    <col min="7684" max="7684" width="10.7109375" customWidth="1"/>
    <col min="7685" max="7685" width="13.140625" bestFit="1" customWidth="1"/>
    <col min="7686" max="7686" width="9.5703125" customWidth="1"/>
    <col min="7687" max="7687" width="10.140625" customWidth="1"/>
    <col min="7688" max="7689" width="11.42578125" bestFit="1" customWidth="1"/>
    <col min="7937" max="7937" width="3.28515625" customWidth="1"/>
    <col min="7938" max="7938" width="31.42578125" customWidth="1"/>
    <col min="7939" max="7939" width="10.28515625" customWidth="1"/>
    <col min="7940" max="7940" width="10.7109375" customWidth="1"/>
    <col min="7941" max="7941" width="13.140625" bestFit="1" customWidth="1"/>
    <col min="7942" max="7942" width="9.5703125" customWidth="1"/>
    <col min="7943" max="7943" width="10.140625" customWidth="1"/>
    <col min="7944" max="7945" width="11.42578125" bestFit="1" customWidth="1"/>
    <col min="8193" max="8193" width="3.28515625" customWidth="1"/>
    <col min="8194" max="8194" width="31.42578125" customWidth="1"/>
    <col min="8195" max="8195" width="10.28515625" customWidth="1"/>
    <col min="8196" max="8196" width="10.7109375" customWidth="1"/>
    <col min="8197" max="8197" width="13.140625" bestFit="1" customWidth="1"/>
    <col min="8198" max="8198" width="9.5703125" customWidth="1"/>
    <col min="8199" max="8199" width="10.140625" customWidth="1"/>
    <col min="8200" max="8201" width="11.42578125" bestFit="1" customWidth="1"/>
    <col min="8449" max="8449" width="3.28515625" customWidth="1"/>
    <col min="8450" max="8450" width="31.42578125" customWidth="1"/>
    <col min="8451" max="8451" width="10.28515625" customWidth="1"/>
    <col min="8452" max="8452" width="10.7109375" customWidth="1"/>
    <col min="8453" max="8453" width="13.140625" bestFit="1" customWidth="1"/>
    <col min="8454" max="8454" width="9.5703125" customWidth="1"/>
    <col min="8455" max="8455" width="10.140625" customWidth="1"/>
    <col min="8456" max="8457" width="11.42578125" bestFit="1" customWidth="1"/>
    <col min="8705" max="8705" width="3.28515625" customWidth="1"/>
    <col min="8706" max="8706" width="31.42578125" customWidth="1"/>
    <col min="8707" max="8707" width="10.28515625" customWidth="1"/>
    <col min="8708" max="8708" width="10.7109375" customWidth="1"/>
    <col min="8709" max="8709" width="13.140625" bestFit="1" customWidth="1"/>
    <col min="8710" max="8710" width="9.5703125" customWidth="1"/>
    <col min="8711" max="8711" width="10.140625" customWidth="1"/>
    <col min="8712" max="8713" width="11.42578125" bestFit="1" customWidth="1"/>
    <col min="8961" max="8961" width="3.28515625" customWidth="1"/>
    <col min="8962" max="8962" width="31.42578125" customWidth="1"/>
    <col min="8963" max="8963" width="10.28515625" customWidth="1"/>
    <col min="8964" max="8964" width="10.7109375" customWidth="1"/>
    <col min="8965" max="8965" width="13.140625" bestFit="1" customWidth="1"/>
    <col min="8966" max="8966" width="9.5703125" customWidth="1"/>
    <col min="8967" max="8967" width="10.140625" customWidth="1"/>
    <col min="8968" max="8969" width="11.42578125" bestFit="1" customWidth="1"/>
    <col min="9217" max="9217" width="3.28515625" customWidth="1"/>
    <col min="9218" max="9218" width="31.42578125" customWidth="1"/>
    <col min="9219" max="9219" width="10.28515625" customWidth="1"/>
    <col min="9220" max="9220" width="10.7109375" customWidth="1"/>
    <col min="9221" max="9221" width="13.140625" bestFit="1" customWidth="1"/>
    <col min="9222" max="9222" width="9.5703125" customWidth="1"/>
    <col min="9223" max="9223" width="10.140625" customWidth="1"/>
    <col min="9224" max="9225" width="11.42578125" bestFit="1" customWidth="1"/>
    <col min="9473" max="9473" width="3.28515625" customWidth="1"/>
    <col min="9474" max="9474" width="31.42578125" customWidth="1"/>
    <col min="9475" max="9475" width="10.28515625" customWidth="1"/>
    <col min="9476" max="9476" width="10.7109375" customWidth="1"/>
    <col min="9477" max="9477" width="13.140625" bestFit="1" customWidth="1"/>
    <col min="9478" max="9478" width="9.5703125" customWidth="1"/>
    <col min="9479" max="9479" width="10.140625" customWidth="1"/>
    <col min="9480" max="9481" width="11.42578125" bestFit="1" customWidth="1"/>
    <col min="9729" max="9729" width="3.28515625" customWidth="1"/>
    <col min="9730" max="9730" width="31.42578125" customWidth="1"/>
    <col min="9731" max="9731" width="10.28515625" customWidth="1"/>
    <col min="9732" max="9732" width="10.7109375" customWidth="1"/>
    <col min="9733" max="9733" width="13.140625" bestFit="1" customWidth="1"/>
    <col min="9734" max="9734" width="9.5703125" customWidth="1"/>
    <col min="9735" max="9735" width="10.140625" customWidth="1"/>
    <col min="9736" max="9737" width="11.42578125" bestFit="1" customWidth="1"/>
    <col min="9985" max="9985" width="3.28515625" customWidth="1"/>
    <col min="9986" max="9986" width="31.42578125" customWidth="1"/>
    <col min="9987" max="9987" width="10.28515625" customWidth="1"/>
    <col min="9988" max="9988" width="10.7109375" customWidth="1"/>
    <col min="9989" max="9989" width="13.140625" bestFit="1" customWidth="1"/>
    <col min="9990" max="9990" width="9.5703125" customWidth="1"/>
    <col min="9991" max="9991" width="10.140625" customWidth="1"/>
    <col min="9992" max="9993" width="11.42578125" bestFit="1" customWidth="1"/>
    <col min="10241" max="10241" width="3.28515625" customWidth="1"/>
    <col min="10242" max="10242" width="31.42578125" customWidth="1"/>
    <col min="10243" max="10243" width="10.28515625" customWidth="1"/>
    <col min="10244" max="10244" width="10.7109375" customWidth="1"/>
    <col min="10245" max="10245" width="13.140625" bestFit="1" customWidth="1"/>
    <col min="10246" max="10246" width="9.5703125" customWidth="1"/>
    <col min="10247" max="10247" width="10.140625" customWidth="1"/>
    <col min="10248" max="10249" width="11.42578125" bestFit="1" customWidth="1"/>
    <col min="10497" max="10497" width="3.28515625" customWidth="1"/>
    <col min="10498" max="10498" width="31.42578125" customWidth="1"/>
    <col min="10499" max="10499" width="10.28515625" customWidth="1"/>
    <col min="10500" max="10500" width="10.7109375" customWidth="1"/>
    <col min="10501" max="10501" width="13.140625" bestFit="1" customWidth="1"/>
    <col min="10502" max="10502" width="9.5703125" customWidth="1"/>
    <col min="10503" max="10503" width="10.140625" customWidth="1"/>
    <col min="10504" max="10505" width="11.42578125" bestFit="1" customWidth="1"/>
    <col min="10753" max="10753" width="3.28515625" customWidth="1"/>
    <col min="10754" max="10754" width="31.42578125" customWidth="1"/>
    <col min="10755" max="10755" width="10.28515625" customWidth="1"/>
    <col min="10756" max="10756" width="10.7109375" customWidth="1"/>
    <col min="10757" max="10757" width="13.140625" bestFit="1" customWidth="1"/>
    <col min="10758" max="10758" width="9.5703125" customWidth="1"/>
    <col min="10759" max="10759" width="10.140625" customWidth="1"/>
    <col min="10760" max="10761" width="11.42578125" bestFit="1" customWidth="1"/>
    <col min="11009" max="11009" width="3.28515625" customWidth="1"/>
    <col min="11010" max="11010" width="31.42578125" customWidth="1"/>
    <col min="11011" max="11011" width="10.28515625" customWidth="1"/>
    <col min="11012" max="11012" width="10.7109375" customWidth="1"/>
    <col min="11013" max="11013" width="13.140625" bestFit="1" customWidth="1"/>
    <col min="11014" max="11014" width="9.5703125" customWidth="1"/>
    <col min="11015" max="11015" width="10.140625" customWidth="1"/>
    <col min="11016" max="11017" width="11.42578125" bestFit="1" customWidth="1"/>
    <col min="11265" max="11265" width="3.28515625" customWidth="1"/>
    <col min="11266" max="11266" width="31.42578125" customWidth="1"/>
    <col min="11267" max="11267" width="10.28515625" customWidth="1"/>
    <col min="11268" max="11268" width="10.7109375" customWidth="1"/>
    <col min="11269" max="11269" width="13.140625" bestFit="1" customWidth="1"/>
    <col min="11270" max="11270" width="9.5703125" customWidth="1"/>
    <col min="11271" max="11271" width="10.140625" customWidth="1"/>
    <col min="11272" max="11273" width="11.42578125" bestFit="1" customWidth="1"/>
    <col min="11521" max="11521" width="3.28515625" customWidth="1"/>
    <col min="11522" max="11522" width="31.42578125" customWidth="1"/>
    <col min="11523" max="11523" width="10.28515625" customWidth="1"/>
    <col min="11524" max="11524" width="10.7109375" customWidth="1"/>
    <col min="11525" max="11525" width="13.140625" bestFit="1" customWidth="1"/>
    <col min="11526" max="11526" width="9.5703125" customWidth="1"/>
    <col min="11527" max="11527" width="10.140625" customWidth="1"/>
    <col min="11528" max="11529" width="11.42578125" bestFit="1" customWidth="1"/>
    <col min="11777" max="11777" width="3.28515625" customWidth="1"/>
    <col min="11778" max="11778" width="31.42578125" customWidth="1"/>
    <col min="11779" max="11779" width="10.28515625" customWidth="1"/>
    <col min="11780" max="11780" width="10.7109375" customWidth="1"/>
    <col min="11781" max="11781" width="13.140625" bestFit="1" customWidth="1"/>
    <col min="11782" max="11782" width="9.5703125" customWidth="1"/>
    <col min="11783" max="11783" width="10.140625" customWidth="1"/>
    <col min="11784" max="11785" width="11.42578125" bestFit="1" customWidth="1"/>
    <col min="12033" max="12033" width="3.28515625" customWidth="1"/>
    <col min="12034" max="12034" width="31.42578125" customWidth="1"/>
    <col min="12035" max="12035" width="10.28515625" customWidth="1"/>
    <col min="12036" max="12036" width="10.7109375" customWidth="1"/>
    <col min="12037" max="12037" width="13.140625" bestFit="1" customWidth="1"/>
    <col min="12038" max="12038" width="9.5703125" customWidth="1"/>
    <col min="12039" max="12039" width="10.140625" customWidth="1"/>
    <col min="12040" max="12041" width="11.42578125" bestFit="1" customWidth="1"/>
    <col min="12289" max="12289" width="3.28515625" customWidth="1"/>
    <col min="12290" max="12290" width="31.42578125" customWidth="1"/>
    <col min="12291" max="12291" width="10.28515625" customWidth="1"/>
    <col min="12292" max="12292" width="10.7109375" customWidth="1"/>
    <col min="12293" max="12293" width="13.140625" bestFit="1" customWidth="1"/>
    <col min="12294" max="12294" width="9.5703125" customWidth="1"/>
    <col min="12295" max="12295" width="10.140625" customWidth="1"/>
    <col min="12296" max="12297" width="11.42578125" bestFit="1" customWidth="1"/>
    <col min="12545" max="12545" width="3.28515625" customWidth="1"/>
    <col min="12546" max="12546" width="31.42578125" customWidth="1"/>
    <col min="12547" max="12547" width="10.28515625" customWidth="1"/>
    <col min="12548" max="12548" width="10.7109375" customWidth="1"/>
    <col min="12549" max="12549" width="13.140625" bestFit="1" customWidth="1"/>
    <col min="12550" max="12550" width="9.5703125" customWidth="1"/>
    <col min="12551" max="12551" width="10.140625" customWidth="1"/>
    <col min="12552" max="12553" width="11.42578125" bestFit="1" customWidth="1"/>
    <col min="12801" max="12801" width="3.28515625" customWidth="1"/>
    <col min="12802" max="12802" width="31.42578125" customWidth="1"/>
    <col min="12803" max="12803" width="10.28515625" customWidth="1"/>
    <col min="12804" max="12804" width="10.7109375" customWidth="1"/>
    <col min="12805" max="12805" width="13.140625" bestFit="1" customWidth="1"/>
    <col min="12806" max="12806" width="9.5703125" customWidth="1"/>
    <col min="12807" max="12807" width="10.140625" customWidth="1"/>
    <col min="12808" max="12809" width="11.42578125" bestFit="1" customWidth="1"/>
    <col min="13057" max="13057" width="3.28515625" customWidth="1"/>
    <col min="13058" max="13058" width="31.42578125" customWidth="1"/>
    <col min="13059" max="13059" width="10.28515625" customWidth="1"/>
    <col min="13060" max="13060" width="10.7109375" customWidth="1"/>
    <col min="13061" max="13061" width="13.140625" bestFit="1" customWidth="1"/>
    <col min="13062" max="13062" width="9.5703125" customWidth="1"/>
    <col min="13063" max="13063" width="10.140625" customWidth="1"/>
    <col min="13064" max="13065" width="11.42578125" bestFit="1" customWidth="1"/>
    <col min="13313" max="13313" width="3.28515625" customWidth="1"/>
    <col min="13314" max="13314" width="31.42578125" customWidth="1"/>
    <col min="13315" max="13315" width="10.28515625" customWidth="1"/>
    <col min="13316" max="13316" width="10.7109375" customWidth="1"/>
    <col min="13317" max="13317" width="13.140625" bestFit="1" customWidth="1"/>
    <col min="13318" max="13318" width="9.5703125" customWidth="1"/>
    <col min="13319" max="13319" width="10.140625" customWidth="1"/>
    <col min="13320" max="13321" width="11.42578125" bestFit="1" customWidth="1"/>
    <col min="13569" max="13569" width="3.28515625" customWidth="1"/>
    <col min="13570" max="13570" width="31.42578125" customWidth="1"/>
    <col min="13571" max="13571" width="10.28515625" customWidth="1"/>
    <col min="13572" max="13572" width="10.7109375" customWidth="1"/>
    <col min="13573" max="13573" width="13.140625" bestFit="1" customWidth="1"/>
    <col min="13574" max="13574" width="9.5703125" customWidth="1"/>
    <col min="13575" max="13575" width="10.140625" customWidth="1"/>
    <col min="13576" max="13577" width="11.42578125" bestFit="1" customWidth="1"/>
    <col min="13825" max="13825" width="3.28515625" customWidth="1"/>
    <col min="13826" max="13826" width="31.42578125" customWidth="1"/>
    <col min="13827" max="13827" width="10.28515625" customWidth="1"/>
    <col min="13828" max="13828" width="10.7109375" customWidth="1"/>
    <col min="13829" max="13829" width="13.140625" bestFit="1" customWidth="1"/>
    <col min="13830" max="13830" width="9.5703125" customWidth="1"/>
    <col min="13831" max="13831" width="10.140625" customWidth="1"/>
    <col min="13832" max="13833" width="11.42578125" bestFit="1" customWidth="1"/>
    <col min="14081" max="14081" width="3.28515625" customWidth="1"/>
    <col min="14082" max="14082" width="31.42578125" customWidth="1"/>
    <col min="14083" max="14083" width="10.28515625" customWidth="1"/>
    <col min="14084" max="14084" width="10.7109375" customWidth="1"/>
    <col min="14085" max="14085" width="13.140625" bestFit="1" customWidth="1"/>
    <col min="14086" max="14086" width="9.5703125" customWidth="1"/>
    <col min="14087" max="14087" width="10.140625" customWidth="1"/>
    <col min="14088" max="14089" width="11.42578125" bestFit="1" customWidth="1"/>
    <col min="14337" max="14337" width="3.28515625" customWidth="1"/>
    <col min="14338" max="14338" width="31.42578125" customWidth="1"/>
    <col min="14339" max="14339" width="10.28515625" customWidth="1"/>
    <col min="14340" max="14340" width="10.7109375" customWidth="1"/>
    <col min="14341" max="14341" width="13.140625" bestFit="1" customWidth="1"/>
    <col min="14342" max="14342" width="9.5703125" customWidth="1"/>
    <col min="14343" max="14343" width="10.140625" customWidth="1"/>
    <col min="14344" max="14345" width="11.42578125" bestFit="1" customWidth="1"/>
    <col min="14593" max="14593" width="3.28515625" customWidth="1"/>
    <col min="14594" max="14594" width="31.42578125" customWidth="1"/>
    <col min="14595" max="14595" width="10.28515625" customWidth="1"/>
    <col min="14596" max="14596" width="10.7109375" customWidth="1"/>
    <col min="14597" max="14597" width="13.140625" bestFit="1" customWidth="1"/>
    <col min="14598" max="14598" width="9.5703125" customWidth="1"/>
    <col min="14599" max="14599" width="10.140625" customWidth="1"/>
    <col min="14600" max="14601" width="11.42578125" bestFit="1" customWidth="1"/>
    <col min="14849" max="14849" width="3.28515625" customWidth="1"/>
    <col min="14850" max="14850" width="31.42578125" customWidth="1"/>
    <col min="14851" max="14851" width="10.28515625" customWidth="1"/>
    <col min="14852" max="14852" width="10.7109375" customWidth="1"/>
    <col min="14853" max="14853" width="13.140625" bestFit="1" customWidth="1"/>
    <col min="14854" max="14854" width="9.5703125" customWidth="1"/>
    <col min="14855" max="14855" width="10.140625" customWidth="1"/>
    <col min="14856" max="14857" width="11.42578125" bestFit="1" customWidth="1"/>
    <col min="15105" max="15105" width="3.28515625" customWidth="1"/>
    <col min="15106" max="15106" width="31.42578125" customWidth="1"/>
    <col min="15107" max="15107" width="10.28515625" customWidth="1"/>
    <col min="15108" max="15108" width="10.7109375" customWidth="1"/>
    <col min="15109" max="15109" width="13.140625" bestFit="1" customWidth="1"/>
    <col min="15110" max="15110" width="9.5703125" customWidth="1"/>
    <col min="15111" max="15111" width="10.140625" customWidth="1"/>
    <col min="15112" max="15113" width="11.42578125" bestFit="1" customWidth="1"/>
    <col min="15361" max="15361" width="3.28515625" customWidth="1"/>
    <col min="15362" max="15362" width="31.42578125" customWidth="1"/>
    <col min="15363" max="15363" width="10.28515625" customWidth="1"/>
    <col min="15364" max="15364" width="10.7109375" customWidth="1"/>
    <col min="15365" max="15365" width="13.140625" bestFit="1" customWidth="1"/>
    <col min="15366" max="15366" width="9.5703125" customWidth="1"/>
    <col min="15367" max="15367" width="10.140625" customWidth="1"/>
    <col min="15368" max="15369" width="11.42578125" bestFit="1" customWidth="1"/>
    <col min="15617" max="15617" width="3.28515625" customWidth="1"/>
    <col min="15618" max="15618" width="31.42578125" customWidth="1"/>
    <col min="15619" max="15619" width="10.28515625" customWidth="1"/>
    <col min="15620" max="15620" width="10.7109375" customWidth="1"/>
    <col min="15621" max="15621" width="13.140625" bestFit="1" customWidth="1"/>
    <col min="15622" max="15622" width="9.5703125" customWidth="1"/>
    <col min="15623" max="15623" width="10.140625" customWidth="1"/>
    <col min="15624" max="15625" width="11.42578125" bestFit="1" customWidth="1"/>
    <col min="15873" max="15873" width="3.28515625" customWidth="1"/>
    <col min="15874" max="15874" width="31.42578125" customWidth="1"/>
    <col min="15875" max="15875" width="10.28515625" customWidth="1"/>
    <col min="15876" max="15876" width="10.7109375" customWidth="1"/>
    <col min="15877" max="15877" width="13.140625" bestFit="1" customWidth="1"/>
    <col min="15878" max="15878" width="9.5703125" customWidth="1"/>
    <col min="15879" max="15879" width="10.140625" customWidth="1"/>
    <col min="15880" max="15881" width="11.42578125" bestFit="1" customWidth="1"/>
    <col min="16129" max="16129" width="3.28515625" customWidth="1"/>
    <col min="16130" max="16130" width="31.42578125" customWidth="1"/>
    <col min="16131" max="16131" width="10.28515625" customWidth="1"/>
    <col min="16132" max="16132" width="10.7109375" customWidth="1"/>
    <col min="16133" max="16133" width="13.140625" bestFit="1" customWidth="1"/>
    <col min="16134" max="16134" width="9.5703125" customWidth="1"/>
    <col min="16135" max="16135" width="10.140625" customWidth="1"/>
    <col min="16136" max="16137" width="11.42578125" bestFit="1" customWidth="1"/>
  </cols>
  <sheetData>
    <row r="1" spans="1:9" ht="14.45" x14ac:dyDescent="0.3">
      <c r="A1" s="270"/>
      <c r="B1" s="270"/>
      <c r="C1" s="270"/>
      <c r="D1" s="270"/>
      <c r="E1" s="270"/>
      <c r="F1" s="270"/>
      <c r="G1" s="270"/>
      <c r="H1" s="270"/>
      <c r="I1" s="270"/>
    </row>
    <row r="2" spans="1:9" x14ac:dyDescent="0.25">
      <c r="A2" s="271" t="s">
        <v>0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25">
      <c r="A3" s="271" t="s">
        <v>126</v>
      </c>
      <c r="B3" s="271"/>
      <c r="C3" s="271"/>
      <c r="D3" s="271"/>
      <c r="E3" s="271"/>
      <c r="F3" s="271"/>
      <c r="G3" s="271"/>
      <c r="H3" s="271"/>
      <c r="I3" s="271"/>
    </row>
    <row r="5" spans="1:9" ht="30" customHeight="1" x14ac:dyDescent="0.25">
      <c r="A5" s="272" t="s">
        <v>1</v>
      </c>
      <c r="B5" s="274" t="s">
        <v>2</v>
      </c>
      <c r="C5" s="272" t="s">
        <v>3</v>
      </c>
      <c r="D5" s="272" t="s">
        <v>4</v>
      </c>
      <c r="E5" s="272" t="s">
        <v>122</v>
      </c>
      <c r="F5" s="272" t="s">
        <v>123</v>
      </c>
      <c r="G5" s="1" t="s">
        <v>5</v>
      </c>
      <c r="H5" s="1" t="s">
        <v>5</v>
      </c>
      <c r="I5" s="2" t="s">
        <v>5</v>
      </c>
    </row>
    <row r="6" spans="1:9" ht="35.25" thickBot="1" x14ac:dyDescent="0.3">
      <c r="A6" s="273"/>
      <c r="B6" s="275"/>
      <c r="C6" s="273"/>
      <c r="D6" s="273"/>
      <c r="E6" s="273"/>
      <c r="F6" s="273"/>
      <c r="G6" s="3" t="s">
        <v>6</v>
      </c>
      <c r="H6" s="3" t="s">
        <v>7</v>
      </c>
      <c r="I6" s="4" t="s">
        <v>8</v>
      </c>
    </row>
    <row r="7" spans="1:9" x14ac:dyDescent="0.25">
      <c r="A7" s="267">
        <v>1</v>
      </c>
      <c r="B7" s="5" t="s">
        <v>9</v>
      </c>
      <c r="C7" s="6">
        <v>1199</v>
      </c>
      <c r="D7" s="7">
        <v>841</v>
      </c>
      <c r="E7" s="8">
        <v>850</v>
      </c>
      <c r="F7" s="9">
        <v>841</v>
      </c>
      <c r="G7" s="10">
        <f>F7/E7*100</f>
        <v>98.941176470588232</v>
      </c>
      <c r="H7" s="11">
        <f>F7/D7*100</f>
        <v>100</v>
      </c>
      <c r="I7" s="12">
        <f>F7/C7*100</f>
        <v>70.14178482068391</v>
      </c>
    </row>
    <row r="8" spans="1:9" x14ac:dyDescent="0.25">
      <c r="A8" s="268"/>
      <c r="B8" s="13" t="s">
        <v>10</v>
      </c>
      <c r="C8" s="14">
        <v>12</v>
      </c>
      <c r="D8" s="14">
        <v>8</v>
      </c>
      <c r="E8" s="14">
        <v>4</v>
      </c>
      <c r="F8" s="14">
        <v>1</v>
      </c>
      <c r="G8" s="15">
        <f>F8/E8*100</f>
        <v>25</v>
      </c>
      <c r="H8" s="16">
        <f t="shared" ref="H8:H77" si="0">F8/D8*100</f>
        <v>12.5</v>
      </c>
      <c r="I8" s="17">
        <f t="shared" ref="I8:I78" si="1">F8/C8*100</f>
        <v>8.3333333333333321</v>
      </c>
    </row>
    <row r="9" spans="1:9" x14ac:dyDescent="0.25">
      <c r="A9" s="268"/>
      <c r="B9" s="18" t="s">
        <v>11</v>
      </c>
      <c r="C9" s="19">
        <v>0</v>
      </c>
      <c r="D9" s="19">
        <v>0</v>
      </c>
      <c r="E9" s="19">
        <v>0</v>
      </c>
      <c r="F9" s="19">
        <v>0</v>
      </c>
      <c r="G9" s="15" t="e">
        <f>F9/E9*100</f>
        <v>#DIV/0!</v>
      </c>
      <c r="H9" s="16" t="e">
        <f>F9/D9*100</f>
        <v>#DIV/0!</v>
      </c>
      <c r="I9" s="17" t="e">
        <f>F9/C9*100</f>
        <v>#DIV/0!</v>
      </c>
    </row>
    <row r="10" spans="1:9" ht="15.75" thickBot="1" x14ac:dyDescent="0.3">
      <c r="A10" s="269"/>
      <c r="B10" s="20" t="s">
        <v>12</v>
      </c>
      <c r="C10" s="21">
        <v>3</v>
      </c>
      <c r="D10" s="21">
        <v>-2</v>
      </c>
      <c r="E10" s="21">
        <v>2</v>
      </c>
      <c r="F10" s="21">
        <v>1</v>
      </c>
      <c r="G10" s="22">
        <f t="shared" ref="G10:G79" si="2">F10/E10*100</f>
        <v>50</v>
      </c>
      <c r="H10" s="23">
        <f t="shared" si="0"/>
        <v>-50</v>
      </c>
      <c r="I10" s="24">
        <f t="shared" si="1"/>
        <v>33.333333333333329</v>
      </c>
    </row>
    <row r="11" spans="1:9" x14ac:dyDescent="0.25">
      <c r="A11" s="267">
        <v>2</v>
      </c>
      <c r="B11" s="25" t="s">
        <v>13</v>
      </c>
      <c r="C11" s="6">
        <v>695</v>
      </c>
      <c r="D11" s="6">
        <v>532</v>
      </c>
      <c r="E11" s="6">
        <v>536</v>
      </c>
      <c r="F11" s="6">
        <v>536</v>
      </c>
      <c r="G11" s="10">
        <f t="shared" si="2"/>
        <v>100</v>
      </c>
      <c r="H11" s="11">
        <f t="shared" si="0"/>
        <v>100.75187969924812</v>
      </c>
      <c r="I11" s="12">
        <f t="shared" si="1"/>
        <v>77.122302158273385</v>
      </c>
    </row>
    <row r="12" spans="1:9" x14ac:dyDescent="0.25">
      <c r="A12" s="268"/>
      <c r="B12" s="13" t="s">
        <v>14</v>
      </c>
      <c r="C12" s="14">
        <v>672</v>
      </c>
      <c r="D12" s="14">
        <v>505</v>
      </c>
      <c r="E12" s="14">
        <v>506</v>
      </c>
      <c r="F12" s="14">
        <v>506</v>
      </c>
      <c r="G12" s="15">
        <f t="shared" si="2"/>
        <v>100</v>
      </c>
      <c r="H12" s="16">
        <f t="shared" si="0"/>
        <v>100.19801980198019</v>
      </c>
      <c r="I12" s="17">
        <f t="shared" si="1"/>
        <v>75.297619047619051</v>
      </c>
    </row>
    <row r="13" spans="1:9" x14ac:dyDescent="0.25">
      <c r="A13" s="268"/>
      <c r="B13" s="13" t="s">
        <v>15</v>
      </c>
      <c r="C13" s="14">
        <v>57</v>
      </c>
      <c r="D13" s="14">
        <v>25</v>
      </c>
      <c r="E13" s="14">
        <v>25</v>
      </c>
      <c r="F13" s="14">
        <v>25</v>
      </c>
      <c r="G13" s="15">
        <f t="shared" si="2"/>
        <v>100</v>
      </c>
      <c r="H13" s="16">
        <f t="shared" si="0"/>
        <v>100</v>
      </c>
      <c r="I13" s="17">
        <f t="shared" si="1"/>
        <v>43.859649122807014</v>
      </c>
    </row>
    <row r="14" spans="1:9" x14ac:dyDescent="0.25">
      <c r="A14" s="268"/>
      <c r="B14" s="13" t="s">
        <v>16</v>
      </c>
      <c r="C14" s="14">
        <v>22</v>
      </c>
      <c r="D14" s="14">
        <v>6</v>
      </c>
      <c r="E14" s="14">
        <v>5</v>
      </c>
      <c r="F14" s="14">
        <v>5</v>
      </c>
      <c r="G14" s="15">
        <f t="shared" si="2"/>
        <v>100</v>
      </c>
      <c r="H14" s="16">
        <f t="shared" si="0"/>
        <v>83.333333333333343</v>
      </c>
      <c r="I14" s="17">
        <f t="shared" si="1"/>
        <v>22.727272727272727</v>
      </c>
    </row>
    <row r="15" spans="1:9" x14ac:dyDescent="0.25">
      <c r="A15" s="268"/>
      <c r="B15" s="26" t="s">
        <v>17</v>
      </c>
      <c r="C15" s="27">
        <f>C12+C14</f>
        <v>694</v>
      </c>
      <c r="D15" s="27">
        <f>D12+D14</f>
        <v>511</v>
      </c>
      <c r="E15" s="27">
        <v>516</v>
      </c>
      <c r="F15" s="27">
        <v>516</v>
      </c>
      <c r="G15" s="15">
        <f t="shared" si="2"/>
        <v>100</v>
      </c>
      <c r="H15" s="16">
        <f t="shared" si="0"/>
        <v>100.97847358121331</v>
      </c>
      <c r="I15" s="17">
        <f t="shared" si="1"/>
        <v>74.351585014409224</v>
      </c>
    </row>
    <row r="16" spans="1:9" x14ac:dyDescent="0.25">
      <c r="A16" s="268"/>
      <c r="B16" s="28" t="s">
        <v>18</v>
      </c>
      <c r="C16" s="29">
        <f>C14/C15</f>
        <v>3.1700288184438041E-2</v>
      </c>
      <c r="D16" s="29">
        <f>D14/D15</f>
        <v>1.1741682974559686E-2</v>
      </c>
      <c r="E16" s="29">
        <f>E14/E15</f>
        <v>9.6899224806201549E-3</v>
      </c>
      <c r="F16" s="30">
        <f>F14/F15</f>
        <v>9.6899224806201549E-3</v>
      </c>
      <c r="G16" s="15">
        <f t="shared" si="2"/>
        <v>100</v>
      </c>
      <c r="H16" s="16">
        <f t="shared" si="0"/>
        <v>82.525839793281648</v>
      </c>
      <c r="I16" s="17">
        <f t="shared" si="1"/>
        <v>30.567300916138123</v>
      </c>
    </row>
    <row r="17" spans="1:9" ht="15.75" thickBot="1" x14ac:dyDescent="0.3">
      <c r="A17" s="269"/>
      <c r="B17" s="31" t="s">
        <v>19</v>
      </c>
      <c r="C17" s="32">
        <f>C13/C15</f>
        <v>8.2132564841498557E-2</v>
      </c>
      <c r="D17" s="32">
        <f>D13/D15</f>
        <v>4.8923679060665359E-2</v>
      </c>
      <c r="E17" s="32">
        <f>E13/E15</f>
        <v>4.8449612403100778E-2</v>
      </c>
      <c r="F17" s="33">
        <f>F13/F15</f>
        <v>4.8449612403100778E-2</v>
      </c>
      <c r="G17" s="22">
        <f t="shared" si="2"/>
        <v>100</v>
      </c>
      <c r="H17" s="23">
        <f t="shared" si="0"/>
        <v>99.031007751937992</v>
      </c>
      <c r="I17" s="24">
        <f t="shared" si="1"/>
        <v>58.989528083775333</v>
      </c>
    </row>
    <row r="18" spans="1:9" x14ac:dyDescent="0.25">
      <c r="A18" s="267">
        <v>3</v>
      </c>
      <c r="B18" s="25" t="s">
        <v>20</v>
      </c>
      <c r="C18" s="6">
        <v>35620</v>
      </c>
      <c r="D18" s="34">
        <v>67343.600000000006</v>
      </c>
      <c r="E18" s="34">
        <v>68000</v>
      </c>
      <c r="F18" s="7">
        <v>68500</v>
      </c>
      <c r="G18" s="10">
        <f t="shared" si="2"/>
        <v>100.73529411764706</v>
      </c>
      <c r="H18" s="11">
        <f t="shared" si="0"/>
        <v>101.71716391758088</v>
      </c>
      <c r="I18" s="12">
        <f t="shared" si="1"/>
        <v>192.30769230769232</v>
      </c>
    </row>
    <row r="19" spans="1:9" ht="26.25" thickBot="1" x14ac:dyDescent="0.3">
      <c r="A19" s="269"/>
      <c r="B19" s="35" t="s">
        <v>21</v>
      </c>
      <c r="C19" s="36">
        <f>C18/C12/12*1000</f>
        <v>4417.1626984126988</v>
      </c>
      <c r="D19" s="36">
        <f>D18/D12/12*1000</f>
        <v>11112.805280528051</v>
      </c>
      <c r="E19" s="36">
        <f>E18/E12/12*1000</f>
        <v>11198.945981554678</v>
      </c>
      <c r="F19" s="36">
        <f>F18/F12/12*1000</f>
        <v>11281.291172595522</v>
      </c>
      <c r="G19" s="22">
        <f t="shared" si="2"/>
        <v>100.73529411764706</v>
      </c>
      <c r="H19" s="23">
        <f t="shared" si="0"/>
        <v>101.51614185450268</v>
      </c>
      <c r="I19" s="24">
        <f t="shared" si="1"/>
        <v>255.39677713590757</v>
      </c>
    </row>
    <row r="20" spans="1:9" x14ac:dyDescent="0.25">
      <c r="A20" s="267">
        <v>4</v>
      </c>
      <c r="B20" s="5" t="s">
        <v>22</v>
      </c>
      <c r="C20" s="6">
        <v>69210</v>
      </c>
      <c r="D20" s="37">
        <v>131953</v>
      </c>
      <c r="E20" s="38">
        <v>130000</v>
      </c>
      <c r="F20" s="38">
        <v>132300</v>
      </c>
      <c r="G20" s="10">
        <f t="shared" si="2"/>
        <v>101.76923076923077</v>
      </c>
      <c r="H20" s="11">
        <f t="shared" si="0"/>
        <v>100.26297242199875</v>
      </c>
      <c r="I20" s="12">
        <f t="shared" si="1"/>
        <v>191.15734720416125</v>
      </c>
    </row>
    <row r="21" spans="1:9" ht="15.75" thickBot="1" x14ac:dyDescent="0.3">
      <c r="A21" s="269"/>
      <c r="B21" s="39" t="s">
        <v>23</v>
      </c>
      <c r="C21" s="40">
        <f>C20/C7/12*1000</f>
        <v>4810.258548790659</v>
      </c>
      <c r="D21" s="40">
        <f>D20/D7/12*1000</f>
        <v>13075.009908838685</v>
      </c>
      <c r="E21" s="40">
        <f>E20/E7/12*1000</f>
        <v>12745.098039215685</v>
      </c>
      <c r="F21" s="40">
        <f>F20/F7/12*1000</f>
        <v>13109.393579072534</v>
      </c>
      <c r="G21" s="22">
        <f t="shared" si="2"/>
        <v>102.85831885118451</v>
      </c>
      <c r="H21" s="23">
        <f t="shared" si="0"/>
        <v>100.26297242199873</v>
      </c>
      <c r="I21" s="41">
        <f t="shared" si="1"/>
        <v>272.529915930784</v>
      </c>
    </row>
    <row r="22" spans="1:9" ht="26.25" x14ac:dyDescent="0.25">
      <c r="A22" s="267">
        <v>5</v>
      </c>
      <c r="B22" s="42" t="s">
        <v>24</v>
      </c>
      <c r="C22" s="6">
        <v>72</v>
      </c>
      <c r="D22" s="38">
        <v>5</v>
      </c>
      <c r="E22" s="38">
        <v>5</v>
      </c>
      <c r="F22" s="38">
        <v>5</v>
      </c>
      <c r="G22" s="10">
        <f t="shared" si="2"/>
        <v>100</v>
      </c>
      <c r="H22" s="11">
        <f t="shared" si="0"/>
        <v>100</v>
      </c>
      <c r="I22" s="43">
        <f t="shared" si="1"/>
        <v>6.9444444444444446</v>
      </c>
    </row>
    <row r="23" spans="1:9" ht="27" thickBot="1" x14ac:dyDescent="0.3">
      <c r="A23" s="269"/>
      <c r="B23" s="44" t="s">
        <v>25</v>
      </c>
      <c r="C23" s="36">
        <f>C22/C7*100</f>
        <v>6.0050041701417847</v>
      </c>
      <c r="D23" s="36">
        <f>D22/D7*100</f>
        <v>0.59453032104637338</v>
      </c>
      <c r="E23" s="36">
        <f>E22/E7*100</f>
        <v>0.58823529411764708</v>
      </c>
      <c r="F23" s="45">
        <f>F22/F7*100</f>
        <v>0.59453032104637338</v>
      </c>
      <c r="G23" s="22">
        <f t="shared" si="2"/>
        <v>101.07015457788347</v>
      </c>
      <c r="H23" s="23">
        <f t="shared" si="0"/>
        <v>100</v>
      </c>
      <c r="I23" s="41">
        <f t="shared" si="1"/>
        <v>9.9005813185361351</v>
      </c>
    </row>
    <row r="24" spans="1:9" ht="26.25" x14ac:dyDescent="0.25">
      <c r="A24" s="267">
        <v>6</v>
      </c>
      <c r="B24" s="46" t="s">
        <v>26</v>
      </c>
      <c r="C24" s="8"/>
      <c r="D24" s="47"/>
      <c r="E24" s="47"/>
      <c r="F24" s="8"/>
      <c r="G24" s="10"/>
      <c r="H24" s="11"/>
      <c r="I24" s="43"/>
    </row>
    <row r="25" spans="1:9" x14ac:dyDescent="0.25">
      <c r="A25" s="268"/>
      <c r="B25" s="48" t="s">
        <v>27</v>
      </c>
      <c r="C25" s="14"/>
      <c r="D25" s="49">
        <v>40</v>
      </c>
      <c r="E25" s="49">
        <v>40</v>
      </c>
      <c r="F25" s="49">
        <v>40</v>
      </c>
      <c r="G25" s="15">
        <f t="shared" si="2"/>
        <v>100</v>
      </c>
      <c r="H25" s="16">
        <f t="shared" si="0"/>
        <v>100</v>
      </c>
      <c r="I25" s="50" t="e">
        <f t="shared" si="1"/>
        <v>#DIV/0!</v>
      </c>
    </row>
    <row r="26" spans="1:9" x14ac:dyDescent="0.25">
      <c r="A26" s="268"/>
      <c r="B26" s="13" t="s">
        <v>28</v>
      </c>
      <c r="C26" s="14"/>
      <c r="D26" s="51"/>
      <c r="E26" s="14"/>
      <c r="F26" s="52"/>
      <c r="G26" s="15" t="e">
        <f t="shared" si="2"/>
        <v>#DIV/0!</v>
      </c>
      <c r="H26" s="16" t="e">
        <f t="shared" si="0"/>
        <v>#DIV/0!</v>
      </c>
      <c r="I26" s="50" t="e">
        <f t="shared" si="1"/>
        <v>#DIV/0!</v>
      </c>
    </row>
    <row r="27" spans="1:9" x14ac:dyDescent="0.25">
      <c r="A27" s="268"/>
      <c r="B27" s="13" t="s">
        <v>29</v>
      </c>
      <c r="C27" s="14"/>
      <c r="D27" s="51"/>
      <c r="E27" s="14"/>
      <c r="F27" s="14"/>
      <c r="G27" s="15" t="e">
        <f>F27/E27*100</f>
        <v>#DIV/0!</v>
      </c>
      <c r="H27" s="16" t="e">
        <f>F27/D27*100</f>
        <v>#DIV/0!</v>
      </c>
      <c r="I27" s="50" t="e">
        <f>F27/C27*100</f>
        <v>#DIV/0!</v>
      </c>
    </row>
    <row r="28" spans="1:9" x14ac:dyDescent="0.25">
      <c r="A28" s="268"/>
      <c r="B28" s="13" t="s">
        <v>30</v>
      </c>
      <c r="C28" s="14"/>
      <c r="D28" s="51"/>
      <c r="E28" s="14"/>
      <c r="F28" s="14"/>
      <c r="G28" s="15" t="e">
        <f t="shared" si="2"/>
        <v>#DIV/0!</v>
      </c>
      <c r="H28" s="16" t="e">
        <f t="shared" si="0"/>
        <v>#DIV/0!</v>
      </c>
      <c r="I28" s="50" t="e">
        <f t="shared" si="1"/>
        <v>#DIV/0!</v>
      </c>
    </row>
    <row r="29" spans="1:9" x14ac:dyDescent="0.25">
      <c r="A29" s="268"/>
      <c r="B29" s="13" t="s">
        <v>31</v>
      </c>
      <c r="C29" s="14"/>
      <c r="D29" s="51"/>
      <c r="E29" s="14"/>
      <c r="F29" s="52"/>
      <c r="G29" s="15" t="e">
        <f t="shared" si="2"/>
        <v>#DIV/0!</v>
      </c>
      <c r="H29" s="16" t="e">
        <f t="shared" si="0"/>
        <v>#DIV/0!</v>
      </c>
      <c r="I29" s="50" t="e">
        <f t="shared" si="1"/>
        <v>#DIV/0!</v>
      </c>
    </row>
    <row r="30" spans="1:9" x14ac:dyDescent="0.25">
      <c r="A30" s="268"/>
      <c r="B30" s="13" t="s">
        <v>32</v>
      </c>
      <c r="C30" s="14"/>
      <c r="D30" s="53">
        <v>10</v>
      </c>
      <c r="E30" s="53">
        <v>10</v>
      </c>
      <c r="F30" s="53">
        <v>10</v>
      </c>
      <c r="G30" s="15">
        <f t="shared" si="2"/>
        <v>100</v>
      </c>
      <c r="H30" s="16">
        <f t="shared" si="0"/>
        <v>100</v>
      </c>
      <c r="I30" s="50" t="e">
        <f t="shared" si="1"/>
        <v>#DIV/0!</v>
      </c>
    </row>
    <row r="31" spans="1:9" x14ac:dyDescent="0.25">
      <c r="A31" s="268"/>
      <c r="B31" s="54" t="s">
        <v>33</v>
      </c>
      <c r="C31" s="14"/>
      <c r="D31" s="51"/>
      <c r="E31" s="14"/>
      <c r="F31" s="14"/>
      <c r="G31" s="15" t="e">
        <f t="shared" si="2"/>
        <v>#DIV/0!</v>
      </c>
      <c r="H31" s="16" t="e">
        <f t="shared" si="0"/>
        <v>#DIV/0!</v>
      </c>
      <c r="I31" s="50" t="e">
        <f t="shared" si="1"/>
        <v>#DIV/0!</v>
      </c>
    </row>
    <row r="32" spans="1:9" x14ac:dyDescent="0.25">
      <c r="A32" s="268"/>
      <c r="B32" s="13" t="s">
        <v>34</v>
      </c>
      <c r="C32" s="14"/>
      <c r="D32" s="51"/>
      <c r="E32" s="14"/>
      <c r="F32" s="14"/>
      <c r="G32" s="15" t="e">
        <f>F32/E32*100</f>
        <v>#DIV/0!</v>
      </c>
      <c r="H32" s="16" t="e">
        <f>F32/D32*100</f>
        <v>#DIV/0!</v>
      </c>
      <c r="I32" s="50" t="e">
        <f>F32/C32*100</f>
        <v>#DIV/0!</v>
      </c>
    </row>
    <row r="33" spans="1:9" x14ac:dyDescent="0.25">
      <c r="A33" s="268"/>
      <c r="B33" s="13" t="s">
        <v>35</v>
      </c>
      <c r="C33" s="14"/>
      <c r="D33" s="51"/>
      <c r="E33" s="14"/>
      <c r="F33" s="14"/>
      <c r="G33" s="15" t="e">
        <f t="shared" si="2"/>
        <v>#DIV/0!</v>
      </c>
      <c r="H33" s="16" t="e">
        <f t="shared" si="0"/>
        <v>#DIV/0!</v>
      </c>
      <c r="I33" s="50" t="e">
        <f t="shared" si="1"/>
        <v>#DIV/0!</v>
      </c>
    </row>
    <row r="34" spans="1:9" x14ac:dyDescent="0.25">
      <c r="A34" s="268"/>
      <c r="B34" s="13" t="s">
        <v>36</v>
      </c>
      <c r="C34" s="14"/>
      <c r="D34" s="51"/>
      <c r="E34" s="14"/>
      <c r="F34" s="55"/>
      <c r="G34" s="15" t="e">
        <f t="shared" si="2"/>
        <v>#DIV/0!</v>
      </c>
      <c r="H34" s="16" t="e">
        <f t="shared" si="0"/>
        <v>#DIV/0!</v>
      </c>
      <c r="I34" s="50" t="e">
        <f t="shared" si="1"/>
        <v>#DIV/0!</v>
      </c>
    </row>
    <row r="35" spans="1:9" x14ac:dyDescent="0.25">
      <c r="A35" s="268"/>
      <c r="B35" s="56" t="s">
        <v>37</v>
      </c>
      <c r="C35" s="57">
        <f>SUM(C36:C47)</f>
        <v>0</v>
      </c>
      <c r="D35" s="57">
        <f>SUM(D36:D47)</f>
        <v>42000</v>
      </c>
      <c r="E35" s="57">
        <v>42040</v>
      </c>
      <c r="F35" s="57">
        <v>42100</v>
      </c>
      <c r="G35" s="15">
        <f t="shared" si="2"/>
        <v>100.14272121788773</v>
      </c>
      <c r="H35" s="16">
        <f t="shared" si="0"/>
        <v>100.23809523809524</v>
      </c>
      <c r="I35" s="50" t="e">
        <f t="shared" si="1"/>
        <v>#DIV/0!</v>
      </c>
    </row>
    <row r="36" spans="1:9" x14ac:dyDescent="0.25">
      <c r="A36" s="268"/>
      <c r="B36" s="13" t="s">
        <v>38</v>
      </c>
      <c r="C36" s="14"/>
      <c r="D36" s="58">
        <v>2000</v>
      </c>
      <c r="E36" s="58">
        <v>2040</v>
      </c>
      <c r="F36" s="58">
        <v>2100</v>
      </c>
      <c r="G36" s="15">
        <f t="shared" si="2"/>
        <v>102.94117647058823</v>
      </c>
      <c r="H36" s="16">
        <f t="shared" si="0"/>
        <v>105</v>
      </c>
      <c r="I36" s="50" t="e">
        <f t="shared" si="1"/>
        <v>#DIV/0!</v>
      </c>
    </row>
    <row r="37" spans="1:9" x14ac:dyDescent="0.25">
      <c r="A37" s="268"/>
      <c r="B37" s="13" t="s">
        <v>39</v>
      </c>
      <c r="C37" s="14"/>
      <c r="D37" s="14"/>
      <c r="E37" s="14"/>
      <c r="F37" s="52"/>
      <c r="G37" s="15" t="e">
        <f t="shared" si="2"/>
        <v>#DIV/0!</v>
      </c>
      <c r="H37" s="16" t="e">
        <f t="shared" si="0"/>
        <v>#DIV/0!</v>
      </c>
      <c r="I37" s="50" t="e">
        <f t="shared" si="1"/>
        <v>#DIV/0!</v>
      </c>
    </row>
    <row r="38" spans="1:9" x14ac:dyDescent="0.25">
      <c r="A38" s="268"/>
      <c r="B38" s="13" t="s">
        <v>40</v>
      </c>
      <c r="C38" s="14"/>
      <c r="D38" s="14"/>
      <c r="E38" s="14"/>
      <c r="F38" s="14"/>
      <c r="G38" s="15" t="e">
        <f t="shared" si="2"/>
        <v>#DIV/0!</v>
      </c>
      <c r="H38" s="16" t="e">
        <f t="shared" si="0"/>
        <v>#DIV/0!</v>
      </c>
      <c r="I38" s="50" t="e">
        <f t="shared" si="1"/>
        <v>#DIV/0!</v>
      </c>
    </row>
    <row r="39" spans="1:9" x14ac:dyDescent="0.25">
      <c r="A39" s="268"/>
      <c r="B39" s="13" t="s">
        <v>41</v>
      </c>
      <c r="C39" s="14"/>
      <c r="D39" s="14"/>
      <c r="E39" s="14"/>
      <c r="F39" s="14"/>
      <c r="G39" s="15" t="e">
        <f t="shared" si="2"/>
        <v>#DIV/0!</v>
      </c>
      <c r="H39" s="16" t="e">
        <f t="shared" si="0"/>
        <v>#DIV/0!</v>
      </c>
      <c r="I39" s="50" t="e">
        <f t="shared" si="1"/>
        <v>#DIV/0!</v>
      </c>
    </row>
    <row r="40" spans="1:9" x14ac:dyDescent="0.25">
      <c r="A40" s="268"/>
      <c r="B40" s="13" t="s">
        <v>42</v>
      </c>
      <c r="C40" s="14"/>
      <c r="D40" s="14"/>
      <c r="E40" s="14"/>
      <c r="F40" s="52"/>
      <c r="G40" s="15" t="e">
        <f t="shared" si="2"/>
        <v>#DIV/0!</v>
      </c>
      <c r="H40" s="16" t="e">
        <f t="shared" si="0"/>
        <v>#DIV/0!</v>
      </c>
      <c r="I40" s="50" t="e">
        <f t="shared" si="1"/>
        <v>#DIV/0!</v>
      </c>
    </row>
    <row r="41" spans="1:9" x14ac:dyDescent="0.25">
      <c r="A41" s="268"/>
      <c r="B41" s="13" t="s">
        <v>41</v>
      </c>
      <c r="C41" s="14"/>
      <c r="D41" s="14"/>
      <c r="E41" s="14"/>
      <c r="F41" s="14"/>
      <c r="G41" s="15"/>
      <c r="H41" s="16"/>
      <c r="I41" s="50"/>
    </row>
    <row r="42" spans="1:9" x14ac:dyDescent="0.25">
      <c r="A42" s="268"/>
      <c r="B42" s="13" t="s">
        <v>43</v>
      </c>
      <c r="C42" s="14"/>
      <c r="D42" s="58">
        <v>40000</v>
      </c>
      <c r="E42" s="58">
        <v>40000</v>
      </c>
      <c r="F42" s="58">
        <v>40000</v>
      </c>
      <c r="G42" s="15">
        <f t="shared" si="2"/>
        <v>100</v>
      </c>
      <c r="H42" s="16">
        <f t="shared" si="0"/>
        <v>100</v>
      </c>
      <c r="I42" s="50" t="e">
        <f t="shared" si="1"/>
        <v>#DIV/0!</v>
      </c>
    </row>
    <row r="43" spans="1:9" x14ac:dyDescent="0.25">
      <c r="A43" s="268"/>
      <c r="B43" s="13" t="s">
        <v>44</v>
      </c>
      <c r="C43" s="14"/>
      <c r="D43" s="14"/>
      <c r="E43" s="14"/>
      <c r="F43" s="52"/>
      <c r="G43" s="15" t="e">
        <f>F43/E43*100</f>
        <v>#DIV/0!</v>
      </c>
      <c r="H43" s="16" t="e">
        <f>F43/D43*100</f>
        <v>#DIV/0!</v>
      </c>
      <c r="I43" s="50" t="e">
        <f>F43/C43*100</f>
        <v>#DIV/0!</v>
      </c>
    </row>
    <row r="44" spans="1:9" x14ac:dyDescent="0.25">
      <c r="A44" s="268"/>
      <c r="B44" s="13" t="s">
        <v>45</v>
      </c>
      <c r="C44" s="14"/>
      <c r="D44" s="14"/>
      <c r="E44" s="14"/>
      <c r="F44" s="14"/>
      <c r="G44" s="15" t="e">
        <f>F44/E44*100</f>
        <v>#DIV/0!</v>
      </c>
      <c r="H44" s="16" t="e">
        <f>F44/D44*100</f>
        <v>#DIV/0!</v>
      </c>
      <c r="I44" s="50" t="e">
        <f>F44/C44*100</f>
        <v>#DIV/0!</v>
      </c>
    </row>
    <row r="45" spans="1:9" x14ac:dyDescent="0.25">
      <c r="A45" s="268"/>
      <c r="B45" s="13" t="s">
        <v>46</v>
      </c>
      <c r="C45" s="14"/>
      <c r="D45" s="14"/>
      <c r="E45" s="14"/>
      <c r="F45" s="52"/>
      <c r="G45" s="15" t="e">
        <f>F45/E45*100</f>
        <v>#DIV/0!</v>
      </c>
      <c r="H45" s="16" t="e">
        <f>F45/D45*100</f>
        <v>#DIV/0!</v>
      </c>
      <c r="I45" s="50" t="e">
        <f>F45/C45*100</f>
        <v>#DIV/0!</v>
      </c>
    </row>
    <row r="46" spans="1:9" x14ac:dyDescent="0.25">
      <c r="A46" s="268"/>
      <c r="B46" s="13" t="s">
        <v>47</v>
      </c>
      <c r="C46" s="14"/>
      <c r="D46" s="14"/>
      <c r="E46" s="14"/>
      <c r="F46" s="14"/>
      <c r="G46" s="15" t="e">
        <f t="shared" si="2"/>
        <v>#DIV/0!</v>
      </c>
      <c r="H46" s="16" t="e">
        <f t="shared" si="0"/>
        <v>#DIV/0!</v>
      </c>
      <c r="I46" s="50" t="e">
        <f t="shared" si="1"/>
        <v>#DIV/0!</v>
      </c>
    </row>
    <row r="47" spans="1:9" x14ac:dyDescent="0.25">
      <c r="A47" s="268"/>
      <c r="B47" s="13" t="s">
        <v>48</v>
      </c>
      <c r="C47" s="14"/>
      <c r="D47" s="14"/>
      <c r="E47" s="14"/>
      <c r="F47" s="52"/>
      <c r="G47" s="15" t="e">
        <f t="shared" si="2"/>
        <v>#DIV/0!</v>
      </c>
      <c r="H47" s="16" t="e">
        <f t="shared" si="0"/>
        <v>#DIV/0!</v>
      </c>
      <c r="I47" s="50" t="e">
        <f t="shared" si="1"/>
        <v>#DIV/0!</v>
      </c>
    </row>
    <row r="48" spans="1:9" ht="26.25" x14ac:dyDescent="0.25">
      <c r="A48" s="268"/>
      <c r="B48" s="28" t="s">
        <v>49</v>
      </c>
      <c r="C48" s="57">
        <f>SUM(C49:C51)</f>
        <v>14183.939999999999</v>
      </c>
      <c r="D48" s="57">
        <v>44208.19</v>
      </c>
      <c r="E48" s="57">
        <v>47600</v>
      </c>
      <c r="F48" s="57">
        <f>SUM(F49:F51)</f>
        <v>71539.51999999999</v>
      </c>
      <c r="G48" s="15">
        <f t="shared" si="2"/>
        <v>150.29310924369744</v>
      </c>
      <c r="H48" s="16">
        <f t="shared" si="0"/>
        <v>161.82413258719706</v>
      </c>
      <c r="I48" s="50">
        <f t="shared" si="1"/>
        <v>504.36987184096944</v>
      </c>
    </row>
    <row r="49" spans="1:9" x14ac:dyDescent="0.25">
      <c r="A49" s="268"/>
      <c r="B49" s="13" t="s">
        <v>124</v>
      </c>
      <c r="C49" s="14">
        <v>1583.62</v>
      </c>
      <c r="D49" s="14">
        <v>16580</v>
      </c>
      <c r="E49" s="14">
        <v>17000</v>
      </c>
      <c r="F49" s="59">
        <v>18792</v>
      </c>
      <c r="G49" s="15">
        <f t="shared" si="2"/>
        <v>110.54117647058823</v>
      </c>
      <c r="H49" s="16">
        <f t="shared" si="0"/>
        <v>113.34137515078409</v>
      </c>
      <c r="I49" s="50">
        <f t="shared" si="1"/>
        <v>1186.6483120950734</v>
      </c>
    </row>
    <row r="50" spans="1:9" x14ac:dyDescent="0.25">
      <c r="A50" s="268"/>
      <c r="B50" s="13" t="s">
        <v>50</v>
      </c>
      <c r="C50" s="14">
        <v>1045.92</v>
      </c>
      <c r="D50" s="14">
        <v>6470</v>
      </c>
      <c r="E50" s="14">
        <v>6600</v>
      </c>
      <c r="F50" s="60">
        <v>8145.03</v>
      </c>
      <c r="G50" s="15">
        <f t="shared" si="2"/>
        <v>123.40954545454545</v>
      </c>
      <c r="H50" s="16">
        <f t="shared" si="0"/>
        <v>125.88918083462133</v>
      </c>
      <c r="I50" s="50">
        <f t="shared" si="1"/>
        <v>778.74311610830648</v>
      </c>
    </row>
    <row r="51" spans="1:9" x14ac:dyDescent="0.25">
      <c r="A51" s="268"/>
      <c r="B51" s="13" t="s">
        <v>51</v>
      </c>
      <c r="C51" s="14">
        <v>11554.4</v>
      </c>
      <c r="D51" s="14">
        <v>21158.19</v>
      </c>
      <c r="E51" s="14">
        <v>24000</v>
      </c>
      <c r="F51" s="60">
        <v>44602.49</v>
      </c>
      <c r="G51" s="15">
        <f t="shared" si="2"/>
        <v>185.84370833333332</v>
      </c>
      <c r="H51" s="16">
        <f t="shared" si="0"/>
        <v>210.80484672838273</v>
      </c>
      <c r="I51" s="50">
        <f t="shared" si="1"/>
        <v>386.02168870733226</v>
      </c>
    </row>
    <row r="52" spans="1:9" x14ac:dyDescent="0.25">
      <c r="A52" s="268"/>
      <c r="B52" s="61" t="s">
        <v>52</v>
      </c>
      <c r="C52" s="57">
        <f>C48+C35</f>
        <v>14183.939999999999</v>
      </c>
      <c r="D52" s="57">
        <f>D48+D35</f>
        <v>86208.19</v>
      </c>
      <c r="E52" s="57">
        <f>E48+E35</f>
        <v>89640</v>
      </c>
      <c r="F52" s="62">
        <v>89800</v>
      </c>
      <c r="G52" s="15">
        <f t="shared" si="2"/>
        <v>100.17849174475681</v>
      </c>
      <c r="H52" s="16">
        <f t="shared" si="0"/>
        <v>104.16643708677795</v>
      </c>
      <c r="I52" s="50">
        <f t="shared" si="1"/>
        <v>633.11040514835804</v>
      </c>
    </row>
    <row r="53" spans="1:9" x14ac:dyDescent="0.25">
      <c r="A53" s="268"/>
      <c r="B53" s="56" t="s">
        <v>23</v>
      </c>
      <c r="C53" s="63">
        <f>C52/C7/12*1000</f>
        <v>985.81734778982479</v>
      </c>
      <c r="D53" s="63">
        <f>D52/D7/12*1000</f>
        <v>8542.2304795877917</v>
      </c>
      <c r="E53" s="63">
        <v>11717.6</v>
      </c>
      <c r="F53" s="63">
        <f>F52/F7/12*1000</f>
        <v>8898.1371383273872</v>
      </c>
      <c r="G53" s="15">
        <f t="shared" si="2"/>
        <v>75.93822231794384</v>
      </c>
      <c r="H53" s="16">
        <f t="shared" si="0"/>
        <v>104.16643708677795</v>
      </c>
      <c r="I53" s="50">
        <f t="shared" si="1"/>
        <v>902.61519116870534</v>
      </c>
    </row>
    <row r="54" spans="1:9" x14ac:dyDescent="0.25">
      <c r="A54" s="268"/>
      <c r="B54" s="18" t="s">
        <v>53</v>
      </c>
      <c r="C54" s="64"/>
      <c r="D54" s="64">
        <v>11055</v>
      </c>
      <c r="E54" s="64">
        <v>12000</v>
      </c>
      <c r="F54" s="65">
        <v>11100</v>
      </c>
      <c r="G54" s="15">
        <f>F54/E54*100</f>
        <v>92.5</v>
      </c>
      <c r="H54" s="16">
        <f>F54/D54*100</f>
        <v>100.40705563093624</v>
      </c>
      <c r="I54" s="50" t="e">
        <f>F54/C54*100</f>
        <v>#DIV/0!</v>
      </c>
    </row>
    <row r="55" spans="1:9" ht="15.75" thickBot="1" x14ac:dyDescent="0.3">
      <c r="A55" s="269"/>
      <c r="B55" s="66" t="s">
        <v>54</v>
      </c>
      <c r="C55" s="67"/>
      <c r="D55" s="67">
        <v>35100</v>
      </c>
      <c r="E55" s="67">
        <v>36000</v>
      </c>
      <c r="F55" s="68">
        <v>36200</v>
      </c>
      <c r="G55" s="22">
        <f>F55/E55*100</f>
        <v>100.55555555555556</v>
      </c>
      <c r="H55" s="23">
        <f>F55/D55*100</f>
        <v>103.13390313390313</v>
      </c>
      <c r="I55" s="41" t="e">
        <f>F55/C55*100</f>
        <v>#DIV/0!</v>
      </c>
    </row>
    <row r="56" spans="1:9" ht="26.25" x14ac:dyDescent="0.25">
      <c r="A56" s="267">
        <v>7</v>
      </c>
      <c r="B56" s="69" t="s">
        <v>55</v>
      </c>
      <c r="C56" s="70">
        <f>C52/C57</f>
        <v>28.031501976284581</v>
      </c>
      <c r="D56" s="70">
        <f>D52/D57</f>
        <v>236.18682191780823</v>
      </c>
      <c r="E56" s="70">
        <v>243.6</v>
      </c>
      <c r="F56" s="71">
        <f>F52/F57</f>
        <v>244.02173913043478</v>
      </c>
      <c r="G56" s="10">
        <f t="shared" si="2"/>
        <v>100.17312772185336</v>
      </c>
      <c r="H56" s="11">
        <f t="shared" si="0"/>
        <v>103.31725417574442</v>
      </c>
      <c r="I56" s="43">
        <f t="shared" si="1"/>
        <v>870.52680707899231</v>
      </c>
    </row>
    <row r="57" spans="1:9" ht="27" thickBot="1" x14ac:dyDescent="0.3">
      <c r="A57" s="269"/>
      <c r="B57" s="72" t="s">
        <v>56</v>
      </c>
      <c r="C57" s="21">
        <v>506</v>
      </c>
      <c r="D57" s="73">
        <v>365</v>
      </c>
      <c r="E57" s="73">
        <v>368</v>
      </c>
      <c r="F57" s="73">
        <v>368</v>
      </c>
      <c r="G57" s="22">
        <f t="shared" si="2"/>
        <v>100</v>
      </c>
      <c r="H57" s="23">
        <f t="shared" si="0"/>
        <v>100.82191780821918</v>
      </c>
      <c r="I57" s="41">
        <f t="shared" si="1"/>
        <v>72.727272727272734</v>
      </c>
    </row>
    <row r="58" spans="1:9" x14ac:dyDescent="0.25">
      <c r="A58" s="267">
        <v>8</v>
      </c>
      <c r="B58" s="74" t="s">
        <v>57</v>
      </c>
      <c r="C58" s="6">
        <v>10160</v>
      </c>
      <c r="D58" s="75">
        <v>10300</v>
      </c>
      <c r="E58" s="75">
        <v>11300</v>
      </c>
      <c r="F58" s="75">
        <v>11300</v>
      </c>
      <c r="G58" s="10">
        <f t="shared" si="2"/>
        <v>100</v>
      </c>
      <c r="H58" s="11">
        <f t="shared" si="0"/>
        <v>109.70873786407766</v>
      </c>
      <c r="I58" s="43">
        <f t="shared" si="1"/>
        <v>111.22047244094489</v>
      </c>
    </row>
    <row r="59" spans="1:9" ht="15.75" thickBot="1" x14ac:dyDescent="0.3">
      <c r="A59" s="269"/>
      <c r="B59" s="39" t="s">
        <v>23</v>
      </c>
      <c r="C59" s="36">
        <f>C58/C7/12*1000</f>
        <v>706.14400889630247</v>
      </c>
      <c r="D59" s="36">
        <f>D58/D7/12*1000</f>
        <v>1020.6103844629408</v>
      </c>
      <c r="E59" s="36">
        <v>1477.1</v>
      </c>
      <c r="F59" s="36">
        <v>12050</v>
      </c>
      <c r="G59" s="22">
        <f t="shared" si="2"/>
        <v>815.78769209938389</v>
      </c>
      <c r="H59" s="23">
        <f t="shared" si="0"/>
        <v>1180.6660194174758</v>
      </c>
      <c r="I59" s="41">
        <f t="shared" si="1"/>
        <v>1706.4507874015749</v>
      </c>
    </row>
    <row r="60" spans="1:9" x14ac:dyDescent="0.25">
      <c r="A60" s="267">
        <v>9</v>
      </c>
      <c r="B60" s="76" t="s">
        <v>58</v>
      </c>
      <c r="C60" s="77">
        <f>C62+C70+C71+C72+C73+C76+C77+C78+C79+C80+C81+C82</f>
        <v>1140</v>
      </c>
      <c r="D60" s="77">
        <v>8659</v>
      </c>
      <c r="E60" s="77">
        <v>9080</v>
      </c>
      <c r="F60" s="78">
        <v>9150</v>
      </c>
      <c r="G60" s="10">
        <f t="shared" si="2"/>
        <v>100.77092511013215</v>
      </c>
      <c r="H60" s="11">
        <f t="shared" si="0"/>
        <v>105.67040073911538</v>
      </c>
      <c r="I60" s="43">
        <f t="shared" si="1"/>
        <v>802.63157894736855</v>
      </c>
    </row>
    <row r="61" spans="1:9" x14ac:dyDescent="0.25">
      <c r="A61" s="268"/>
      <c r="B61" s="56" t="s">
        <v>23</v>
      </c>
      <c r="C61" s="63">
        <f>C60/C7*1000/12</f>
        <v>79.232693911592989</v>
      </c>
      <c r="D61" s="63">
        <f>D60/D7*1000/12</f>
        <v>858.00634165675785</v>
      </c>
      <c r="E61" s="63">
        <v>1186.9000000000001</v>
      </c>
      <c r="F61" s="63">
        <v>1186.9000000000001</v>
      </c>
      <c r="G61" s="15">
        <f t="shared" si="2"/>
        <v>100</v>
      </c>
      <c r="H61" s="16">
        <f t="shared" si="0"/>
        <v>138.33231089040305</v>
      </c>
      <c r="I61" s="50">
        <f t="shared" si="1"/>
        <v>1497.9927368421056</v>
      </c>
    </row>
    <row r="62" spans="1:9" x14ac:dyDescent="0.25">
      <c r="A62" s="268"/>
      <c r="B62" s="56" t="s">
        <v>59</v>
      </c>
      <c r="C62" s="57">
        <f>SUM(C63:C69)</f>
        <v>0</v>
      </c>
      <c r="D62" s="57">
        <f>SUM(D63:D69)</f>
        <v>0</v>
      </c>
      <c r="E62" s="57">
        <f>SUM(E63:E69)</f>
        <v>0</v>
      </c>
      <c r="F62" s="57">
        <f>SUM(F63:F69)</f>
        <v>0</v>
      </c>
      <c r="G62" s="15" t="e">
        <f t="shared" si="2"/>
        <v>#DIV/0!</v>
      </c>
      <c r="H62" s="16" t="e">
        <f t="shared" si="0"/>
        <v>#DIV/0!</v>
      </c>
      <c r="I62" s="50" t="e">
        <f t="shared" si="1"/>
        <v>#DIV/0!</v>
      </c>
    </row>
    <row r="63" spans="1:9" x14ac:dyDescent="0.25">
      <c r="A63" s="268"/>
      <c r="B63" s="13" t="s">
        <v>60</v>
      </c>
      <c r="C63" s="14"/>
      <c r="D63" s="14"/>
      <c r="E63" s="14"/>
      <c r="F63" s="14"/>
      <c r="G63" s="15" t="e">
        <f t="shared" si="2"/>
        <v>#DIV/0!</v>
      </c>
      <c r="H63" s="16" t="e">
        <f t="shared" si="0"/>
        <v>#DIV/0!</v>
      </c>
      <c r="I63" s="50" t="e">
        <f t="shared" si="1"/>
        <v>#DIV/0!</v>
      </c>
    </row>
    <row r="64" spans="1:9" x14ac:dyDescent="0.25">
      <c r="A64" s="268"/>
      <c r="B64" s="13" t="s">
        <v>61</v>
      </c>
      <c r="C64" s="14"/>
      <c r="D64" s="14"/>
      <c r="E64" s="14"/>
      <c r="F64" s="14"/>
      <c r="G64" s="15" t="e">
        <f t="shared" si="2"/>
        <v>#DIV/0!</v>
      </c>
      <c r="H64" s="16" t="e">
        <f t="shared" si="0"/>
        <v>#DIV/0!</v>
      </c>
      <c r="I64" s="50" t="e">
        <f t="shared" si="1"/>
        <v>#DIV/0!</v>
      </c>
    </row>
    <row r="65" spans="1:9" x14ac:dyDescent="0.25">
      <c r="A65" s="268"/>
      <c r="B65" s="13" t="s">
        <v>62</v>
      </c>
      <c r="C65" s="14"/>
      <c r="D65" s="14"/>
      <c r="E65" s="14"/>
      <c r="F65" s="14"/>
      <c r="G65" s="15" t="e">
        <f t="shared" si="2"/>
        <v>#DIV/0!</v>
      </c>
      <c r="H65" s="16" t="e">
        <f t="shared" si="0"/>
        <v>#DIV/0!</v>
      </c>
      <c r="I65" s="50" t="e">
        <f t="shared" si="1"/>
        <v>#DIV/0!</v>
      </c>
    </row>
    <row r="66" spans="1:9" x14ac:dyDescent="0.25">
      <c r="A66" s="268"/>
      <c r="B66" s="13" t="s">
        <v>63</v>
      </c>
      <c r="C66" s="14"/>
      <c r="D66" s="14"/>
      <c r="E66" s="14"/>
      <c r="F66" s="14"/>
      <c r="G66" s="15" t="e">
        <f t="shared" si="2"/>
        <v>#DIV/0!</v>
      </c>
      <c r="H66" s="16" t="e">
        <f t="shared" si="0"/>
        <v>#DIV/0!</v>
      </c>
      <c r="I66" s="50" t="e">
        <f t="shared" si="1"/>
        <v>#DIV/0!</v>
      </c>
    </row>
    <row r="67" spans="1:9" x14ac:dyDescent="0.25">
      <c r="A67" s="268"/>
      <c r="B67" s="13" t="s">
        <v>64</v>
      </c>
      <c r="C67" s="14"/>
      <c r="D67" s="14"/>
      <c r="E67" s="14"/>
      <c r="F67" s="14"/>
      <c r="G67" s="15" t="e">
        <f t="shared" si="2"/>
        <v>#DIV/0!</v>
      </c>
      <c r="H67" s="16" t="e">
        <f t="shared" si="0"/>
        <v>#DIV/0!</v>
      </c>
      <c r="I67" s="50" t="e">
        <f t="shared" si="1"/>
        <v>#DIV/0!</v>
      </c>
    </row>
    <row r="68" spans="1:9" x14ac:dyDescent="0.25">
      <c r="A68" s="268"/>
      <c r="B68" s="13" t="s">
        <v>65</v>
      </c>
      <c r="C68" s="14"/>
      <c r="D68" s="14"/>
      <c r="E68" s="14"/>
      <c r="F68" s="14"/>
      <c r="G68" s="15" t="e">
        <f t="shared" si="2"/>
        <v>#DIV/0!</v>
      </c>
      <c r="H68" s="16" t="e">
        <f t="shared" si="0"/>
        <v>#DIV/0!</v>
      </c>
      <c r="I68" s="50" t="e">
        <f t="shared" si="1"/>
        <v>#DIV/0!</v>
      </c>
    </row>
    <row r="69" spans="1:9" x14ac:dyDescent="0.25">
      <c r="A69" s="268"/>
      <c r="B69" s="13" t="s">
        <v>66</v>
      </c>
      <c r="C69" s="14"/>
      <c r="D69" s="14"/>
      <c r="E69" s="14"/>
      <c r="F69" s="14"/>
      <c r="G69" s="15" t="e">
        <f t="shared" si="2"/>
        <v>#DIV/0!</v>
      </c>
      <c r="H69" s="16" t="e">
        <f t="shared" si="0"/>
        <v>#DIV/0!</v>
      </c>
      <c r="I69" s="50" t="e">
        <f t="shared" si="1"/>
        <v>#DIV/0!</v>
      </c>
    </row>
    <row r="70" spans="1:9" x14ac:dyDescent="0.25">
      <c r="A70" s="268"/>
      <c r="B70" s="13" t="s">
        <v>67</v>
      </c>
      <c r="C70" s="14"/>
      <c r="D70" s="14"/>
      <c r="E70" s="14"/>
      <c r="F70" s="14"/>
      <c r="G70" s="15" t="e">
        <f t="shared" si="2"/>
        <v>#DIV/0!</v>
      </c>
      <c r="H70" s="16" t="e">
        <f t="shared" si="0"/>
        <v>#DIV/0!</v>
      </c>
      <c r="I70" s="50" t="e">
        <f t="shared" si="1"/>
        <v>#DIV/0!</v>
      </c>
    </row>
    <row r="71" spans="1:9" x14ac:dyDescent="0.25">
      <c r="A71" s="268"/>
      <c r="B71" s="13" t="s">
        <v>68</v>
      </c>
      <c r="C71" s="14">
        <v>589</v>
      </c>
      <c r="D71" s="53">
        <v>6200</v>
      </c>
      <c r="E71" s="53">
        <v>6400</v>
      </c>
      <c r="F71" s="53">
        <v>6600</v>
      </c>
      <c r="G71" s="15">
        <f t="shared" si="2"/>
        <v>103.125</v>
      </c>
      <c r="H71" s="16">
        <f t="shared" si="0"/>
        <v>106.45161290322579</v>
      </c>
      <c r="I71" s="50">
        <f t="shared" si="1"/>
        <v>1120.5432937181663</v>
      </c>
    </row>
    <row r="72" spans="1:9" x14ac:dyDescent="0.25">
      <c r="A72" s="268"/>
      <c r="B72" s="13" t="s">
        <v>69</v>
      </c>
      <c r="C72" s="14"/>
      <c r="D72" s="51"/>
      <c r="E72" s="14"/>
      <c r="F72" s="53"/>
      <c r="G72" s="15" t="e">
        <f t="shared" si="2"/>
        <v>#DIV/0!</v>
      </c>
      <c r="H72" s="16" t="e">
        <f t="shared" si="0"/>
        <v>#DIV/0!</v>
      </c>
      <c r="I72" s="50" t="e">
        <f t="shared" si="1"/>
        <v>#DIV/0!</v>
      </c>
    </row>
    <row r="73" spans="1:9" x14ac:dyDescent="0.25">
      <c r="A73" s="268"/>
      <c r="B73" s="56" t="s">
        <v>70</v>
      </c>
      <c r="C73" s="57">
        <f>C74+C75</f>
        <v>178</v>
      </c>
      <c r="D73" s="57">
        <f>D74+D75</f>
        <v>1650</v>
      </c>
      <c r="E73" s="57">
        <v>1700</v>
      </c>
      <c r="F73" s="62">
        <f>F74+F75</f>
        <v>1980</v>
      </c>
      <c r="G73" s="15">
        <f t="shared" si="2"/>
        <v>116.47058823529413</v>
      </c>
      <c r="H73" s="16">
        <f t="shared" si="0"/>
        <v>120</v>
      </c>
      <c r="I73" s="50">
        <f t="shared" si="1"/>
        <v>1112.3595505617977</v>
      </c>
    </row>
    <row r="74" spans="1:9" x14ac:dyDescent="0.25">
      <c r="A74" s="268"/>
      <c r="B74" s="13" t="s">
        <v>71</v>
      </c>
      <c r="C74" s="14">
        <v>58</v>
      </c>
      <c r="D74" s="53">
        <v>1300</v>
      </c>
      <c r="E74" s="53">
        <v>1600</v>
      </c>
      <c r="F74" s="53">
        <v>1600</v>
      </c>
      <c r="G74" s="15">
        <f t="shared" si="2"/>
        <v>100</v>
      </c>
      <c r="H74" s="16">
        <f t="shared" si="0"/>
        <v>123.07692307692308</v>
      </c>
      <c r="I74" s="50">
        <f t="shared" si="1"/>
        <v>2758.6206896551721</v>
      </c>
    </row>
    <row r="75" spans="1:9" x14ac:dyDescent="0.25">
      <c r="A75" s="268"/>
      <c r="B75" s="13" t="s">
        <v>72</v>
      </c>
      <c r="C75" s="14">
        <v>120</v>
      </c>
      <c r="D75" s="53">
        <v>350</v>
      </c>
      <c r="E75" s="53">
        <v>380</v>
      </c>
      <c r="F75" s="53">
        <v>380</v>
      </c>
      <c r="G75" s="15">
        <f t="shared" si="2"/>
        <v>100</v>
      </c>
      <c r="H75" s="16">
        <f t="shared" si="0"/>
        <v>108.57142857142857</v>
      </c>
      <c r="I75" s="50">
        <f t="shared" si="1"/>
        <v>316.66666666666663</v>
      </c>
    </row>
    <row r="76" spans="1:9" x14ac:dyDescent="0.25">
      <c r="A76" s="268"/>
      <c r="B76" s="13" t="s">
        <v>73</v>
      </c>
      <c r="C76" s="14">
        <v>5</v>
      </c>
      <c r="D76" s="49">
        <v>19.3</v>
      </c>
      <c r="E76" s="14">
        <v>20</v>
      </c>
      <c r="F76" s="14">
        <v>20</v>
      </c>
      <c r="G76" s="15">
        <f t="shared" si="2"/>
        <v>100</v>
      </c>
      <c r="H76" s="16">
        <f t="shared" si="0"/>
        <v>103.62694300518133</v>
      </c>
      <c r="I76" s="50">
        <f t="shared" si="1"/>
        <v>400</v>
      </c>
    </row>
    <row r="77" spans="1:9" x14ac:dyDescent="0.25">
      <c r="A77" s="268"/>
      <c r="B77" s="13" t="s">
        <v>74</v>
      </c>
      <c r="C77" s="14"/>
      <c r="D77" s="49"/>
      <c r="E77" s="14"/>
      <c r="F77" s="14"/>
      <c r="G77" s="15" t="e">
        <f t="shared" si="2"/>
        <v>#DIV/0!</v>
      </c>
      <c r="H77" s="16" t="e">
        <f t="shared" si="0"/>
        <v>#DIV/0!</v>
      </c>
      <c r="I77" s="50" t="e">
        <f t="shared" si="1"/>
        <v>#DIV/0!</v>
      </c>
    </row>
    <row r="78" spans="1:9" x14ac:dyDescent="0.25">
      <c r="A78" s="268"/>
      <c r="B78" s="13" t="s">
        <v>75</v>
      </c>
      <c r="C78" s="14">
        <v>18</v>
      </c>
      <c r="D78" s="58">
        <v>92</v>
      </c>
      <c r="E78" s="58">
        <v>100</v>
      </c>
      <c r="F78" s="58">
        <v>100</v>
      </c>
      <c r="G78" s="15">
        <f>F78/E78*100</f>
        <v>100</v>
      </c>
      <c r="H78" s="16">
        <f>F78/D78*100</f>
        <v>108.69565217391303</v>
      </c>
      <c r="I78" s="50">
        <f t="shared" si="1"/>
        <v>555.55555555555554</v>
      </c>
    </row>
    <row r="79" spans="1:9" x14ac:dyDescent="0.25">
      <c r="A79" s="268"/>
      <c r="B79" s="13" t="s">
        <v>76</v>
      </c>
      <c r="C79" s="14">
        <v>200</v>
      </c>
      <c r="D79" s="49">
        <v>327.7</v>
      </c>
      <c r="E79" s="49">
        <v>360</v>
      </c>
      <c r="F79" s="49">
        <v>360</v>
      </c>
      <c r="G79" s="15">
        <f t="shared" si="2"/>
        <v>100</v>
      </c>
      <c r="H79" s="16">
        <f t="shared" ref="H79:H123" si="3">F79/D79*100</f>
        <v>109.8565761367104</v>
      </c>
      <c r="I79" s="50">
        <f t="shared" ref="I79:I123" si="4">F79/C79*100</f>
        <v>180</v>
      </c>
    </row>
    <row r="80" spans="1:9" x14ac:dyDescent="0.25">
      <c r="A80" s="268"/>
      <c r="B80" s="13" t="s">
        <v>77</v>
      </c>
      <c r="C80" s="14">
        <v>100</v>
      </c>
      <c r="D80" s="49">
        <v>280</v>
      </c>
      <c r="E80" s="49">
        <v>400</v>
      </c>
      <c r="F80" s="49">
        <v>350</v>
      </c>
      <c r="G80" s="15">
        <f t="shared" ref="G80:G123" si="5">F80/E80*100</f>
        <v>87.5</v>
      </c>
      <c r="H80" s="16">
        <f t="shared" si="3"/>
        <v>125</v>
      </c>
      <c r="I80" s="50">
        <f t="shared" si="4"/>
        <v>350</v>
      </c>
    </row>
    <row r="81" spans="1:13" x14ac:dyDescent="0.25">
      <c r="A81" s="268"/>
      <c r="B81" s="13" t="s">
        <v>78</v>
      </c>
      <c r="C81" s="14"/>
      <c r="D81" s="14"/>
      <c r="E81" s="14"/>
      <c r="F81" s="14"/>
      <c r="G81" s="15" t="e">
        <f t="shared" si="5"/>
        <v>#DIV/0!</v>
      </c>
      <c r="H81" s="16" t="e">
        <f t="shared" si="3"/>
        <v>#DIV/0!</v>
      </c>
      <c r="I81" s="50" t="e">
        <f t="shared" si="4"/>
        <v>#DIV/0!</v>
      </c>
    </row>
    <row r="82" spans="1:13" ht="15.75" thickBot="1" x14ac:dyDescent="0.3">
      <c r="A82" s="269"/>
      <c r="B82" s="20" t="s">
        <v>79</v>
      </c>
      <c r="C82" s="21">
        <v>50</v>
      </c>
      <c r="D82" s="21">
        <v>90</v>
      </c>
      <c r="E82" s="21">
        <v>100</v>
      </c>
      <c r="F82" s="21">
        <v>90</v>
      </c>
      <c r="G82" s="22">
        <f t="shared" si="5"/>
        <v>90</v>
      </c>
      <c r="H82" s="23">
        <f t="shared" si="3"/>
        <v>100</v>
      </c>
      <c r="I82" s="41">
        <f t="shared" si="4"/>
        <v>180</v>
      </c>
    </row>
    <row r="83" spans="1:13" ht="26.25" x14ac:dyDescent="0.25">
      <c r="A83" s="264">
        <v>10</v>
      </c>
      <c r="B83" s="79" t="s">
        <v>80</v>
      </c>
      <c r="C83" s="77">
        <f>C84+C85</f>
        <v>1900</v>
      </c>
      <c r="D83" s="77">
        <v>4580.46</v>
      </c>
      <c r="E83" s="80">
        <f>E84+E85</f>
        <v>1100</v>
      </c>
      <c r="F83" s="81">
        <v>4855</v>
      </c>
      <c r="G83" s="10">
        <f t="shared" si="5"/>
        <v>441.36363636363637</v>
      </c>
      <c r="H83" s="11">
        <f t="shared" si="3"/>
        <v>105.99372115464385</v>
      </c>
      <c r="I83" s="43">
        <f t="shared" si="4"/>
        <v>255.5263157894737</v>
      </c>
      <c r="J83" s="82"/>
    </row>
    <row r="84" spans="1:13" x14ac:dyDescent="0.25">
      <c r="A84" s="265"/>
      <c r="B84" s="13" t="s">
        <v>81</v>
      </c>
      <c r="C84" s="14"/>
      <c r="D84" s="83">
        <v>220</v>
      </c>
      <c r="E84" s="83">
        <v>100</v>
      </c>
      <c r="F84" s="84">
        <v>1160</v>
      </c>
      <c r="G84" s="15">
        <f t="shared" si="5"/>
        <v>1160</v>
      </c>
      <c r="H84" s="16">
        <f t="shared" si="3"/>
        <v>527.27272727272725</v>
      </c>
      <c r="I84" s="50" t="e">
        <f t="shared" si="4"/>
        <v>#DIV/0!</v>
      </c>
      <c r="J84" s="82"/>
    </row>
    <row r="85" spans="1:13" x14ac:dyDescent="0.25">
      <c r="A85" s="265"/>
      <c r="B85" s="85" t="s">
        <v>82</v>
      </c>
      <c r="C85" s="14">
        <v>1900</v>
      </c>
      <c r="D85" s="83">
        <v>2520</v>
      </c>
      <c r="E85" s="83">
        <v>1000</v>
      </c>
      <c r="F85" s="86">
        <v>7839</v>
      </c>
      <c r="G85" s="15">
        <f t="shared" si="5"/>
        <v>783.90000000000009</v>
      </c>
      <c r="H85" s="16">
        <f t="shared" si="3"/>
        <v>311.07142857142856</v>
      </c>
      <c r="I85" s="50">
        <f t="shared" si="4"/>
        <v>412.57894736842104</v>
      </c>
      <c r="J85" s="82"/>
    </row>
    <row r="86" spans="1:13" ht="27" thickBot="1" x14ac:dyDescent="0.3">
      <c r="A86" s="266"/>
      <c r="B86" s="72" t="s">
        <v>83</v>
      </c>
      <c r="C86" s="21">
        <v>72</v>
      </c>
      <c r="D86" s="87">
        <v>0</v>
      </c>
      <c r="E86" s="88">
        <v>0</v>
      </c>
      <c r="F86" s="88">
        <v>0</v>
      </c>
      <c r="G86" s="22" t="e">
        <f t="shared" si="5"/>
        <v>#DIV/0!</v>
      </c>
      <c r="H86" s="23" t="e">
        <f t="shared" si="3"/>
        <v>#DIV/0!</v>
      </c>
      <c r="I86" s="41">
        <f t="shared" si="4"/>
        <v>0</v>
      </c>
      <c r="J86" s="82"/>
      <c r="M86" s="89"/>
    </row>
    <row r="87" spans="1:13" x14ac:dyDescent="0.25">
      <c r="A87" s="264">
        <v>11</v>
      </c>
      <c r="B87" s="25" t="s">
        <v>84</v>
      </c>
      <c r="C87" s="25">
        <v>15507</v>
      </c>
      <c r="D87" s="90">
        <v>21662.5</v>
      </c>
      <c r="E87" s="91">
        <v>21608.5</v>
      </c>
      <c r="F87" s="91">
        <f>D87</f>
        <v>21662.5</v>
      </c>
      <c r="G87" s="10">
        <f t="shared" si="5"/>
        <v>100.24990165906935</v>
      </c>
      <c r="H87" s="11">
        <f t="shared" si="3"/>
        <v>100</v>
      </c>
      <c r="I87" s="43">
        <f t="shared" si="4"/>
        <v>139.69497646224283</v>
      </c>
      <c r="J87" s="82"/>
    </row>
    <row r="88" spans="1:13" ht="26.25" x14ac:dyDescent="0.25">
      <c r="A88" s="265"/>
      <c r="B88" s="28" t="s">
        <v>85</v>
      </c>
      <c r="C88" s="92">
        <f>C87/C7</f>
        <v>12.933277731442869</v>
      </c>
      <c r="D88" s="92">
        <f>D87/D7</f>
        <v>25.758026159334126</v>
      </c>
      <c r="E88" s="92">
        <f>E87/E7</f>
        <v>25.421764705882353</v>
      </c>
      <c r="F88" s="93">
        <f>F87/F7</f>
        <v>25.758026159334126</v>
      </c>
      <c r="G88" s="15">
        <f t="shared" si="5"/>
        <v>101.32273057099756</v>
      </c>
      <c r="H88" s="16">
        <f t="shared" si="3"/>
        <v>100</v>
      </c>
      <c r="I88" s="50">
        <f t="shared" si="4"/>
        <v>199.16085229278141</v>
      </c>
      <c r="J88" s="82"/>
    </row>
    <row r="89" spans="1:13" ht="39.75" thickBot="1" x14ac:dyDescent="0.3">
      <c r="A89" s="266"/>
      <c r="B89" s="44" t="s">
        <v>86</v>
      </c>
      <c r="C89" s="36">
        <f>C86/C87*100</f>
        <v>0.46430644225188622</v>
      </c>
      <c r="D89" s="36">
        <f>D86/D87*100</f>
        <v>0</v>
      </c>
      <c r="E89" s="36">
        <f>E86/E87*100</f>
        <v>0</v>
      </c>
      <c r="F89" s="94">
        <f>F86/F87*100</f>
        <v>0</v>
      </c>
      <c r="G89" s="22" t="e">
        <f t="shared" si="5"/>
        <v>#DIV/0!</v>
      </c>
      <c r="H89" s="23" t="e">
        <f t="shared" si="3"/>
        <v>#DIV/0!</v>
      </c>
      <c r="I89" s="41">
        <f t="shared" si="4"/>
        <v>0</v>
      </c>
      <c r="J89" s="82"/>
    </row>
    <row r="90" spans="1:13" x14ac:dyDescent="0.25">
      <c r="A90" s="264">
        <v>12</v>
      </c>
      <c r="B90" s="42" t="s">
        <v>87</v>
      </c>
      <c r="C90" s="6">
        <v>6</v>
      </c>
      <c r="D90" s="8">
        <v>13</v>
      </c>
      <c r="E90" s="6">
        <v>4</v>
      </c>
      <c r="F90" s="8">
        <v>1</v>
      </c>
      <c r="G90" s="10">
        <f t="shared" si="5"/>
        <v>25</v>
      </c>
      <c r="H90" s="11">
        <f t="shared" si="3"/>
        <v>7.6923076923076925</v>
      </c>
      <c r="I90" s="43">
        <f t="shared" si="4"/>
        <v>16.666666666666664</v>
      </c>
      <c r="J90" s="82"/>
    </row>
    <row r="91" spans="1:13" ht="27" thickBot="1" x14ac:dyDescent="0.3">
      <c r="A91" s="266"/>
      <c r="B91" s="44" t="s">
        <v>88</v>
      </c>
      <c r="C91" s="40">
        <f>C90*1000/C7</f>
        <v>5.0041701417848206</v>
      </c>
      <c r="D91" s="40">
        <v>15</v>
      </c>
      <c r="E91" s="95">
        <f>E90*1000/E7</f>
        <v>4.7058823529411766</v>
      </c>
      <c r="F91" s="95">
        <f>F90*1000/F7</f>
        <v>1.1890606420927468</v>
      </c>
      <c r="G91" s="22">
        <f t="shared" si="5"/>
        <v>25.267538644470868</v>
      </c>
      <c r="H91" s="23">
        <f t="shared" si="3"/>
        <v>7.9270709472849781</v>
      </c>
      <c r="I91" s="41">
        <f t="shared" si="4"/>
        <v>23.761395164486725</v>
      </c>
      <c r="J91" s="82"/>
    </row>
    <row r="92" spans="1:13" ht="26.25" x14ac:dyDescent="0.25">
      <c r="A92" s="264">
        <v>13</v>
      </c>
      <c r="B92" s="42" t="s">
        <v>89</v>
      </c>
      <c r="C92" s="6">
        <v>11</v>
      </c>
      <c r="D92" s="6">
        <v>15</v>
      </c>
      <c r="E92" s="6">
        <v>10</v>
      </c>
      <c r="F92" s="6">
        <v>10</v>
      </c>
      <c r="G92" s="10">
        <f t="shared" si="5"/>
        <v>100</v>
      </c>
      <c r="H92" s="11">
        <f t="shared" si="3"/>
        <v>66.666666666666657</v>
      </c>
      <c r="I92" s="43">
        <f t="shared" si="4"/>
        <v>90.909090909090907</v>
      </c>
      <c r="J92" s="82"/>
    </row>
    <row r="93" spans="1:13" ht="26.25" x14ac:dyDescent="0.25">
      <c r="A93" s="265"/>
      <c r="B93" s="54" t="s">
        <v>90</v>
      </c>
      <c r="C93" s="14">
        <v>0</v>
      </c>
      <c r="D93" s="14">
        <v>0</v>
      </c>
      <c r="E93" s="14">
        <v>0</v>
      </c>
      <c r="F93" s="14">
        <v>0</v>
      </c>
      <c r="G93" s="15" t="e">
        <f t="shared" si="5"/>
        <v>#DIV/0!</v>
      </c>
      <c r="H93" s="16" t="e">
        <f t="shared" si="3"/>
        <v>#DIV/0!</v>
      </c>
      <c r="I93" s="50" t="e">
        <f t="shared" si="4"/>
        <v>#DIV/0!</v>
      </c>
      <c r="J93" s="82"/>
    </row>
    <row r="94" spans="1:13" ht="39.75" thickBot="1" x14ac:dyDescent="0.3">
      <c r="A94" s="266"/>
      <c r="B94" s="44" t="s">
        <v>91</v>
      </c>
      <c r="C94" s="40">
        <f>(C92+C93)*10000/C7</f>
        <v>91.743119266055047</v>
      </c>
      <c r="D94" s="40">
        <f>(D92+D93)*10000/D7</f>
        <v>178.359096313912</v>
      </c>
      <c r="E94" s="40">
        <f>(E92+E93)*10000/E7</f>
        <v>117.64705882352941</v>
      </c>
      <c r="F94" s="40">
        <f>(F92+F93)*10000/F7</f>
        <v>118.90606420927467</v>
      </c>
      <c r="G94" s="22">
        <f t="shared" si="5"/>
        <v>101.07015457788349</v>
      </c>
      <c r="H94" s="23">
        <f t="shared" si="3"/>
        <v>66.666666666666671</v>
      </c>
      <c r="I94" s="41">
        <f t="shared" si="4"/>
        <v>129.60760998810937</v>
      </c>
      <c r="J94" s="82"/>
    </row>
    <row r="95" spans="1:13" ht="50.25" customHeight="1" x14ac:dyDescent="0.25">
      <c r="A95" s="264">
        <v>14</v>
      </c>
      <c r="B95" s="42" t="s">
        <v>92</v>
      </c>
      <c r="C95" s="6"/>
      <c r="D95" s="6">
        <v>650</v>
      </c>
      <c r="E95" s="6">
        <v>650</v>
      </c>
      <c r="F95" s="6">
        <v>650</v>
      </c>
      <c r="G95" s="10">
        <f t="shared" si="5"/>
        <v>100</v>
      </c>
      <c r="H95" s="11">
        <f t="shared" si="3"/>
        <v>100</v>
      </c>
      <c r="I95" s="43" t="e">
        <f t="shared" si="4"/>
        <v>#DIV/0!</v>
      </c>
      <c r="J95" s="82"/>
    </row>
    <row r="96" spans="1:13" ht="39.75" thickBot="1" x14ac:dyDescent="0.3">
      <c r="A96" s="266"/>
      <c r="B96" s="44" t="s">
        <v>93</v>
      </c>
      <c r="C96" s="96">
        <f>C95/C7*100</f>
        <v>0</v>
      </c>
      <c r="D96" s="40">
        <f>D95/D7*100</f>
        <v>77.288941736028534</v>
      </c>
      <c r="E96" s="36">
        <f>E95/E7*100</f>
        <v>76.470588235294116</v>
      </c>
      <c r="F96" s="36">
        <f>F95/F7*100</f>
        <v>77.288941736028534</v>
      </c>
      <c r="G96" s="22">
        <f t="shared" si="5"/>
        <v>101.07015457788347</v>
      </c>
      <c r="H96" s="23">
        <f t="shared" si="3"/>
        <v>100</v>
      </c>
      <c r="I96" s="41" t="e">
        <f t="shared" si="4"/>
        <v>#DIV/0!</v>
      </c>
      <c r="J96" s="82"/>
    </row>
    <row r="97" spans="1:11" x14ac:dyDescent="0.25">
      <c r="A97" s="264">
        <v>15</v>
      </c>
      <c r="B97" s="25" t="s">
        <v>94</v>
      </c>
      <c r="C97" s="6">
        <v>16</v>
      </c>
      <c r="D97" s="6">
        <v>24</v>
      </c>
      <c r="E97" s="8">
        <v>19</v>
      </c>
      <c r="F97" s="8">
        <v>14</v>
      </c>
      <c r="G97" s="10">
        <f t="shared" si="5"/>
        <v>73.68421052631578</v>
      </c>
      <c r="H97" s="11">
        <f t="shared" si="3"/>
        <v>58.333333333333336</v>
      </c>
      <c r="I97" s="43">
        <f t="shared" si="4"/>
        <v>87.5</v>
      </c>
      <c r="J97" s="82"/>
    </row>
    <row r="98" spans="1:11" x14ac:dyDescent="0.25">
      <c r="A98" s="265"/>
      <c r="B98" s="13" t="s">
        <v>95</v>
      </c>
      <c r="C98" s="14">
        <v>14</v>
      </c>
      <c r="D98" s="14">
        <v>22</v>
      </c>
      <c r="E98" s="58">
        <v>50</v>
      </c>
      <c r="F98" s="58">
        <v>12</v>
      </c>
      <c r="G98" s="15">
        <f t="shared" si="5"/>
        <v>24</v>
      </c>
      <c r="H98" s="16">
        <f t="shared" si="3"/>
        <v>54.54545454545454</v>
      </c>
      <c r="I98" s="50">
        <f t="shared" si="4"/>
        <v>85.714285714285708</v>
      </c>
      <c r="J98" s="82"/>
    </row>
    <row r="99" spans="1:11" x14ac:dyDescent="0.25">
      <c r="A99" s="265"/>
      <c r="B99" s="56" t="s">
        <v>96</v>
      </c>
      <c r="C99" s="29">
        <f>C98/C97</f>
        <v>0.875</v>
      </c>
      <c r="D99" s="29">
        <f>D98/D97</f>
        <v>0.91666666666666663</v>
      </c>
      <c r="E99" s="29">
        <f>E98/E97</f>
        <v>2.6315789473684212</v>
      </c>
      <c r="F99" s="29">
        <f>F98/F97</f>
        <v>0.8571428571428571</v>
      </c>
      <c r="G99" s="15">
        <f t="shared" si="5"/>
        <v>32.571428571428569</v>
      </c>
      <c r="H99" s="16">
        <f t="shared" si="3"/>
        <v>93.506493506493499</v>
      </c>
      <c r="I99" s="50">
        <f t="shared" si="4"/>
        <v>97.959183673469383</v>
      </c>
      <c r="J99" s="82"/>
    </row>
    <row r="100" spans="1:11" ht="26.25" x14ac:dyDescent="0.25">
      <c r="A100" s="265"/>
      <c r="B100" s="54" t="s">
        <v>97</v>
      </c>
      <c r="C100" s="14">
        <v>0</v>
      </c>
      <c r="D100" s="14">
        <v>0</v>
      </c>
      <c r="E100" s="58">
        <v>0</v>
      </c>
      <c r="F100" s="58">
        <v>0</v>
      </c>
      <c r="G100" s="15" t="e">
        <f t="shared" si="5"/>
        <v>#DIV/0!</v>
      </c>
      <c r="H100" s="16" t="e">
        <f t="shared" si="3"/>
        <v>#DIV/0!</v>
      </c>
      <c r="I100" s="50" t="e">
        <f t="shared" si="4"/>
        <v>#DIV/0!</v>
      </c>
      <c r="J100" s="82"/>
    </row>
    <row r="101" spans="1:11" ht="26.25" x14ac:dyDescent="0.25">
      <c r="A101" s="265"/>
      <c r="B101" s="28" t="s">
        <v>98</v>
      </c>
      <c r="C101" s="29">
        <f>C100/C97</f>
        <v>0</v>
      </c>
      <c r="D101" s="29">
        <f>D100/D97</f>
        <v>0</v>
      </c>
      <c r="E101" s="29">
        <f>E100/E97</f>
        <v>0</v>
      </c>
      <c r="F101" s="29">
        <f>F100/F97</f>
        <v>0</v>
      </c>
      <c r="G101" s="15" t="e">
        <f t="shared" si="5"/>
        <v>#DIV/0!</v>
      </c>
      <c r="H101" s="16" t="e">
        <f t="shared" si="3"/>
        <v>#DIV/0!</v>
      </c>
      <c r="I101" s="50" t="e">
        <f t="shared" si="4"/>
        <v>#DIV/0!</v>
      </c>
      <c r="J101" s="82"/>
    </row>
    <row r="102" spans="1:11" ht="26.25" x14ac:dyDescent="0.25">
      <c r="A102" s="265"/>
      <c r="B102" s="97" t="s">
        <v>99</v>
      </c>
      <c r="C102" s="98">
        <f>C97*100000/C7</f>
        <v>1334.4453711426188</v>
      </c>
      <c r="D102" s="98">
        <f>D97*100000/D7</f>
        <v>2853.7455410225921</v>
      </c>
      <c r="E102" s="98">
        <f>E97*100000/E7</f>
        <v>2235.294117647059</v>
      </c>
      <c r="F102" s="98">
        <f>F97*100000/F7</f>
        <v>1664.6848989298455</v>
      </c>
      <c r="G102" s="15">
        <f t="shared" si="5"/>
        <v>74.472745478440444</v>
      </c>
      <c r="H102" s="16">
        <f t="shared" si="3"/>
        <v>58.333333333333336</v>
      </c>
      <c r="I102" s="50">
        <f t="shared" si="4"/>
        <v>124.74732461355531</v>
      </c>
      <c r="J102" s="82"/>
    </row>
    <row r="103" spans="1:11" ht="15.75" thickBot="1" x14ac:dyDescent="0.3">
      <c r="A103" s="266"/>
      <c r="B103" s="20" t="s">
        <v>100</v>
      </c>
      <c r="C103" s="21">
        <v>0</v>
      </c>
      <c r="D103" s="21">
        <v>0</v>
      </c>
      <c r="E103" s="99">
        <v>0</v>
      </c>
      <c r="F103" s="99">
        <v>0</v>
      </c>
      <c r="G103" s="22" t="e">
        <f t="shared" si="5"/>
        <v>#DIV/0!</v>
      </c>
      <c r="H103" s="23" t="e">
        <f t="shared" si="3"/>
        <v>#DIV/0!</v>
      </c>
      <c r="I103" s="41" t="e">
        <f t="shared" si="4"/>
        <v>#DIV/0!</v>
      </c>
      <c r="J103" s="82"/>
    </row>
    <row r="104" spans="1:11" ht="27" thickBot="1" x14ac:dyDescent="0.3">
      <c r="A104" s="100">
        <v>16</v>
      </c>
      <c r="B104" s="101" t="s">
        <v>101</v>
      </c>
      <c r="C104" s="102">
        <v>167.4</v>
      </c>
      <c r="D104" s="103">
        <v>512.30999999999995</v>
      </c>
      <c r="E104" s="102">
        <v>640.20000000000005</v>
      </c>
      <c r="F104" s="102">
        <v>710</v>
      </c>
      <c r="G104" s="104">
        <f t="shared" si="5"/>
        <v>110.90284286160575</v>
      </c>
      <c r="H104" s="105">
        <f t="shared" si="3"/>
        <v>138.58796431847907</v>
      </c>
      <c r="I104" s="106">
        <f t="shared" si="4"/>
        <v>424.13381123058542</v>
      </c>
      <c r="J104" s="82"/>
    </row>
    <row r="105" spans="1:11" ht="26.25" x14ac:dyDescent="0.25">
      <c r="A105" s="264">
        <v>17</v>
      </c>
      <c r="B105" s="42" t="s">
        <v>102</v>
      </c>
      <c r="C105" s="6">
        <v>1307</v>
      </c>
      <c r="D105" s="6">
        <v>1867.3</v>
      </c>
      <c r="E105" s="6">
        <v>1867.3</v>
      </c>
      <c r="F105" s="6">
        <v>1867.3</v>
      </c>
      <c r="G105" s="10">
        <f t="shared" si="5"/>
        <v>100</v>
      </c>
      <c r="H105" s="11">
        <f t="shared" si="3"/>
        <v>100</v>
      </c>
      <c r="I105" s="43">
        <f t="shared" si="4"/>
        <v>142.86916602907419</v>
      </c>
      <c r="J105" s="82"/>
    </row>
    <row r="106" spans="1:11" ht="39" x14ac:dyDescent="0.25">
      <c r="A106" s="265"/>
      <c r="B106" s="54" t="s">
        <v>103</v>
      </c>
      <c r="C106" s="14">
        <v>0</v>
      </c>
      <c r="D106" s="14">
        <v>0</v>
      </c>
      <c r="E106" s="14">
        <v>0</v>
      </c>
      <c r="F106" s="14">
        <v>0</v>
      </c>
      <c r="G106" s="15" t="e">
        <f t="shared" si="5"/>
        <v>#DIV/0!</v>
      </c>
      <c r="H106" s="16" t="e">
        <f t="shared" si="3"/>
        <v>#DIV/0!</v>
      </c>
      <c r="I106" s="50" t="e">
        <f t="shared" si="4"/>
        <v>#DIV/0!</v>
      </c>
      <c r="J106" s="82"/>
    </row>
    <row r="107" spans="1:11" ht="39.75" thickBot="1" x14ac:dyDescent="0.3">
      <c r="A107" s="266"/>
      <c r="B107" s="44" t="s">
        <v>104</v>
      </c>
      <c r="C107" s="32">
        <f>C106/C105</f>
        <v>0</v>
      </c>
      <c r="D107" s="32">
        <f>D106/D105</f>
        <v>0</v>
      </c>
      <c r="E107" s="32">
        <f>E106/E105</f>
        <v>0</v>
      </c>
      <c r="F107" s="32">
        <f>F106/F105</f>
        <v>0</v>
      </c>
      <c r="G107" s="22" t="e">
        <f t="shared" si="5"/>
        <v>#DIV/0!</v>
      </c>
      <c r="H107" s="23" t="e">
        <f t="shared" si="3"/>
        <v>#DIV/0!</v>
      </c>
      <c r="I107" s="41" t="e">
        <f t="shared" si="4"/>
        <v>#DIV/0!</v>
      </c>
      <c r="J107" s="82"/>
    </row>
    <row r="108" spans="1:11" ht="39" x14ac:dyDescent="0.25">
      <c r="A108" s="264">
        <v>18</v>
      </c>
      <c r="B108" s="42" t="s">
        <v>105</v>
      </c>
      <c r="C108" s="6">
        <v>0</v>
      </c>
      <c r="D108" s="6">
        <v>0</v>
      </c>
      <c r="E108" s="6">
        <v>850</v>
      </c>
      <c r="F108" s="6">
        <v>840</v>
      </c>
      <c r="G108" s="10">
        <f t="shared" si="5"/>
        <v>98.82352941176471</v>
      </c>
      <c r="H108" s="11" t="e">
        <f t="shared" si="3"/>
        <v>#DIV/0!</v>
      </c>
      <c r="I108" s="43" t="e">
        <f t="shared" si="4"/>
        <v>#DIV/0!</v>
      </c>
      <c r="J108" s="82"/>
      <c r="K108" s="107"/>
    </row>
    <row r="109" spans="1:11" ht="52.5" thickBot="1" x14ac:dyDescent="0.3">
      <c r="A109" s="266"/>
      <c r="B109" s="44" t="s">
        <v>106</v>
      </c>
      <c r="C109" s="108">
        <f>C108/C7</f>
        <v>0</v>
      </c>
      <c r="D109" s="108">
        <f>D108/D7</f>
        <v>0</v>
      </c>
      <c r="E109" s="108">
        <f>E108/E7</f>
        <v>1</v>
      </c>
      <c r="F109" s="109">
        <f>F108/F7</f>
        <v>0.99881093935790721</v>
      </c>
      <c r="G109" s="22">
        <f t="shared" si="5"/>
        <v>99.881093935790716</v>
      </c>
      <c r="H109" s="23" t="e">
        <f t="shared" si="3"/>
        <v>#DIV/0!</v>
      </c>
      <c r="I109" s="41" t="e">
        <f t="shared" si="4"/>
        <v>#DIV/0!</v>
      </c>
      <c r="J109" s="82"/>
    </row>
    <row r="110" spans="1:11" ht="39" x14ac:dyDescent="0.25">
      <c r="A110" s="264">
        <v>19</v>
      </c>
      <c r="B110" s="42" t="s">
        <v>107</v>
      </c>
      <c r="C110" s="6">
        <v>0.5</v>
      </c>
      <c r="D110" s="6">
        <v>9.1999999999999993</v>
      </c>
      <c r="E110" s="6">
        <v>9.1999999999999993</v>
      </c>
      <c r="F110" s="6">
        <v>9.1999999999999993</v>
      </c>
      <c r="G110" s="10">
        <f t="shared" si="5"/>
        <v>100</v>
      </c>
      <c r="H110" s="11">
        <f t="shared" si="3"/>
        <v>100</v>
      </c>
      <c r="I110" s="43">
        <f t="shared" si="4"/>
        <v>1839.9999999999998</v>
      </c>
      <c r="J110" s="82"/>
    </row>
    <row r="111" spans="1:11" ht="51.75" x14ac:dyDescent="0.25">
      <c r="A111" s="265"/>
      <c r="B111" s="54" t="s">
        <v>108</v>
      </c>
      <c r="C111" s="14">
        <v>0.5</v>
      </c>
      <c r="D111" s="14">
        <v>8.9</v>
      </c>
      <c r="E111" s="14">
        <v>8.9</v>
      </c>
      <c r="F111" s="14">
        <v>8.9</v>
      </c>
      <c r="G111" s="15">
        <f t="shared" si="5"/>
        <v>100</v>
      </c>
      <c r="H111" s="16">
        <f t="shared" si="3"/>
        <v>100</v>
      </c>
      <c r="I111" s="50">
        <f t="shared" si="4"/>
        <v>1780</v>
      </c>
      <c r="J111" s="82"/>
    </row>
    <row r="112" spans="1:11" ht="78" thickBot="1" x14ac:dyDescent="0.3">
      <c r="A112" s="266"/>
      <c r="B112" s="44" t="s">
        <v>109</v>
      </c>
      <c r="C112" s="108">
        <f>C111/C110</f>
        <v>1</v>
      </c>
      <c r="D112" s="108">
        <f>D111/D110</f>
        <v>0.96739130434782616</v>
      </c>
      <c r="E112" s="108">
        <f>E111/E110</f>
        <v>0.96739130434782616</v>
      </c>
      <c r="F112" s="108">
        <f>F111/F110</f>
        <v>0.96739130434782616</v>
      </c>
      <c r="G112" s="22">
        <f t="shared" si="5"/>
        <v>100</v>
      </c>
      <c r="H112" s="23">
        <f t="shared" si="3"/>
        <v>100</v>
      </c>
      <c r="I112" s="41">
        <f t="shared" si="4"/>
        <v>96.739130434782624</v>
      </c>
      <c r="J112" s="82"/>
    </row>
    <row r="113" spans="1:10" x14ac:dyDescent="0.25">
      <c r="A113" s="264">
        <v>20</v>
      </c>
      <c r="B113" s="42" t="s">
        <v>110</v>
      </c>
      <c r="C113" s="6">
        <v>63108</v>
      </c>
      <c r="D113" s="6">
        <v>63108</v>
      </c>
      <c r="E113" s="6">
        <v>63108</v>
      </c>
      <c r="F113" s="6">
        <v>63108</v>
      </c>
      <c r="G113" s="10">
        <f t="shared" si="5"/>
        <v>100</v>
      </c>
      <c r="H113" s="11">
        <f t="shared" si="3"/>
        <v>100</v>
      </c>
      <c r="I113" s="43">
        <f t="shared" si="4"/>
        <v>100</v>
      </c>
      <c r="J113" s="82"/>
    </row>
    <row r="114" spans="1:10" ht="39" x14ac:dyDescent="0.25">
      <c r="A114" s="265"/>
      <c r="B114" s="54" t="s">
        <v>111</v>
      </c>
      <c r="C114" s="14">
        <v>39000</v>
      </c>
      <c r="D114" s="14">
        <v>39000</v>
      </c>
      <c r="E114" s="14">
        <v>39000</v>
      </c>
      <c r="F114" s="14">
        <v>39000</v>
      </c>
      <c r="G114" s="15">
        <f t="shared" si="5"/>
        <v>100</v>
      </c>
      <c r="H114" s="16">
        <f t="shared" si="3"/>
        <v>100</v>
      </c>
      <c r="I114" s="50">
        <f t="shared" si="4"/>
        <v>100</v>
      </c>
      <c r="J114" s="82"/>
    </row>
    <row r="115" spans="1:10" ht="52.5" thickBot="1" x14ac:dyDescent="0.3">
      <c r="A115" s="266"/>
      <c r="B115" s="44" t="s">
        <v>112</v>
      </c>
      <c r="C115" s="108">
        <f>C114/C113</f>
        <v>0.61798821068644227</v>
      </c>
      <c r="D115" s="108">
        <f>D114/D113</f>
        <v>0.61798821068644227</v>
      </c>
      <c r="E115" s="108">
        <f>E114/E113</f>
        <v>0.61798821068644227</v>
      </c>
      <c r="F115" s="108">
        <f>F114/F113</f>
        <v>0.61798821068644227</v>
      </c>
      <c r="G115" s="22">
        <f t="shared" si="5"/>
        <v>100</v>
      </c>
      <c r="H115" s="23">
        <f t="shared" si="3"/>
        <v>100</v>
      </c>
      <c r="I115" s="41">
        <f t="shared" si="4"/>
        <v>100</v>
      </c>
      <c r="J115" s="82"/>
    </row>
    <row r="116" spans="1:10" ht="39" x14ac:dyDescent="0.25">
      <c r="A116" s="264">
        <v>21</v>
      </c>
      <c r="B116" s="42" t="s">
        <v>113</v>
      </c>
      <c r="C116" s="6">
        <v>65</v>
      </c>
      <c r="D116" s="75">
        <v>40</v>
      </c>
      <c r="E116" s="6">
        <v>40</v>
      </c>
      <c r="F116" s="6">
        <v>35</v>
      </c>
      <c r="G116" s="10">
        <f t="shared" si="5"/>
        <v>87.5</v>
      </c>
      <c r="H116" s="11">
        <f t="shared" si="3"/>
        <v>87.5</v>
      </c>
      <c r="I116" s="43">
        <f t="shared" si="4"/>
        <v>53.846153846153847</v>
      </c>
      <c r="J116" s="82"/>
    </row>
    <row r="117" spans="1:10" x14ac:dyDescent="0.25">
      <c r="A117" s="265"/>
      <c r="B117" s="54" t="s">
        <v>114</v>
      </c>
      <c r="C117" s="14">
        <v>35</v>
      </c>
      <c r="D117" s="51">
        <v>40</v>
      </c>
      <c r="E117" s="14">
        <v>40</v>
      </c>
      <c r="F117" s="14">
        <v>35</v>
      </c>
      <c r="G117" s="15">
        <f t="shared" si="5"/>
        <v>87.5</v>
      </c>
      <c r="H117" s="16">
        <f t="shared" si="3"/>
        <v>87.5</v>
      </c>
      <c r="I117" s="50">
        <f t="shared" si="4"/>
        <v>100</v>
      </c>
      <c r="J117" s="82"/>
    </row>
    <row r="118" spans="1:10" ht="27" thickBot="1" x14ac:dyDescent="0.3">
      <c r="A118" s="266"/>
      <c r="B118" s="44" t="s">
        <v>115</v>
      </c>
      <c r="C118" s="108">
        <f>C117/C116</f>
        <v>0.53846153846153844</v>
      </c>
      <c r="D118" s="108">
        <f>D117/D116</f>
        <v>1</v>
      </c>
      <c r="E118" s="108">
        <f>E117/E116</f>
        <v>1</v>
      </c>
      <c r="F118" s="108">
        <f>F117/F116</f>
        <v>1</v>
      </c>
      <c r="G118" s="22">
        <f t="shared" si="5"/>
        <v>100</v>
      </c>
      <c r="H118" s="23">
        <f t="shared" si="3"/>
        <v>100</v>
      </c>
      <c r="I118" s="41">
        <f t="shared" si="4"/>
        <v>185.71428571428572</v>
      </c>
      <c r="J118" s="82"/>
    </row>
    <row r="119" spans="1:10" ht="39" x14ac:dyDescent="0.25">
      <c r="A119" s="264">
        <v>22</v>
      </c>
      <c r="B119" s="42" t="s">
        <v>116</v>
      </c>
      <c r="C119" s="6">
        <v>3530</v>
      </c>
      <c r="D119" s="7">
        <v>10785</v>
      </c>
      <c r="E119" s="6">
        <v>10000</v>
      </c>
      <c r="F119" s="7">
        <v>6743</v>
      </c>
      <c r="G119" s="10">
        <f t="shared" si="5"/>
        <v>67.430000000000007</v>
      </c>
      <c r="H119" s="11">
        <f t="shared" si="3"/>
        <v>62.522021325915624</v>
      </c>
      <c r="I119" s="43">
        <f t="shared" si="4"/>
        <v>191.01983002832861</v>
      </c>
      <c r="J119" s="82"/>
    </row>
    <row r="120" spans="1:10" ht="39" x14ac:dyDescent="0.25">
      <c r="A120" s="265"/>
      <c r="B120" s="54" t="s">
        <v>117</v>
      </c>
      <c r="C120" s="14">
        <v>415</v>
      </c>
      <c r="D120" s="110">
        <v>948</v>
      </c>
      <c r="E120" s="14">
        <v>678</v>
      </c>
      <c r="F120" s="110">
        <v>678</v>
      </c>
      <c r="G120" s="15">
        <f t="shared" si="5"/>
        <v>100</v>
      </c>
      <c r="H120" s="16">
        <f t="shared" si="3"/>
        <v>71.51898734177216</v>
      </c>
      <c r="I120" s="50">
        <f t="shared" si="4"/>
        <v>163.37349397590361</v>
      </c>
      <c r="J120" s="82"/>
    </row>
    <row r="121" spans="1:10" ht="39.75" thickBot="1" x14ac:dyDescent="0.3">
      <c r="A121" s="266"/>
      <c r="B121" s="44" t="s">
        <v>118</v>
      </c>
      <c r="C121" s="108">
        <f>C120/C7</f>
        <v>0.34612176814011675</v>
      </c>
      <c r="D121" s="108">
        <f>D120/D7</f>
        <v>1.1272294887039238</v>
      </c>
      <c r="E121" s="108">
        <f>E120/E7</f>
        <v>0.79764705882352938</v>
      </c>
      <c r="F121" s="108">
        <f>F120/F7</f>
        <v>0.80618311533888232</v>
      </c>
      <c r="G121" s="22">
        <f t="shared" si="5"/>
        <v>101.07015457788349</v>
      </c>
      <c r="H121" s="23">
        <f t="shared" si="3"/>
        <v>71.51898734177216</v>
      </c>
      <c r="I121" s="41">
        <f t="shared" si="4"/>
        <v>232.91892898586025</v>
      </c>
      <c r="J121" s="82"/>
    </row>
    <row r="122" spans="1:10" ht="39" x14ac:dyDescent="0.25">
      <c r="A122" s="264">
        <v>23</v>
      </c>
      <c r="B122" s="42" t="s">
        <v>119</v>
      </c>
      <c r="C122" s="6">
        <v>406</v>
      </c>
      <c r="D122" s="6">
        <v>348</v>
      </c>
      <c r="E122" s="6">
        <v>348</v>
      </c>
      <c r="F122" s="6">
        <v>420</v>
      </c>
      <c r="G122" s="10">
        <f t="shared" si="5"/>
        <v>120.68965517241379</v>
      </c>
      <c r="H122" s="11">
        <f t="shared" si="3"/>
        <v>120.68965517241379</v>
      </c>
      <c r="I122" s="43">
        <f t="shared" si="4"/>
        <v>103.44827586206897</v>
      </c>
      <c r="J122" s="82"/>
    </row>
    <row r="123" spans="1:10" ht="39.75" thickBot="1" x14ac:dyDescent="0.3">
      <c r="A123" s="266"/>
      <c r="B123" s="44" t="s">
        <v>120</v>
      </c>
      <c r="C123" s="108">
        <f>C122/C7</f>
        <v>0.33861551292743952</v>
      </c>
      <c r="D123" s="108">
        <f>D122/D7</f>
        <v>0.41379310344827586</v>
      </c>
      <c r="E123" s="108">
        <f>E122/E7</f>
        <v>0.40941176470588236</v>
      </c>
      <c r="F123" s="108">
        <f>F122/F7</f>
        <v>0.49940546967895361</v>
      </c>
      <c r="G123" s="22">
        <f t="shared" si="5"/>
        <v>121.98122104227316</v>
      </c>
      <c r="H123" s="23">
        <f t="shared" si="3"/>
        <v>120.68965517241379</v>
      </c>
      <c r="I123" s="41">
        <f t="shared" si="4"/>
        <v>147.48452171060725</v>
      </c>
      <c r="J123" s="82"/>
    </row>
    <row r="124" spans="1:10" x14ac:dyDescent="0.25">
      <c r="A124" s="111"/>
      <c r="B124" s="111"/>
      <c r="C124" s="112"/>
      <c r="D124" s="112"/>
      <c r="E124" s="113"/>
      <c r="F124" s="112"/>
      <c r="G124" s="112"/>
      <c r="H124" s="112"/>
      <c r="I124" s="112"/>
      <c r="J124" s="82"/>
    </row>
    <row r="125" spans="1:10" x14ac:dyDescent="0.25">
      <c r="A125" s="111"/>
      <c r="B125" s="111" t="s">
        <v>125</v>
      </c>
      <c r="C125" s="112"/>
      <c r="D125" s="112"/>
      <c r="E125" s="112"/>
      <c r="F125" s="112"/>
      <c r="G125" s="112"/>
      <c r="H125" s="112"/>
      <c r="I125" s="112"/>
      <c r="J125" s="82"/>
    </row>
    <row r="126" spans="1:10" x14ac:dyDescent="0.25">
      <c r="A126" s="111"/>
      <c r="B126" s="111" t="s">
        <v>121</v>
      </c>
      <c r="C126" s="112"/>
      <c r="D126" s="112"/>
      <c r="E126" s="112"/>
      <c r="F126" s="112"/>
      <c r="G126" s="112"/>
      <c r="H126" s="112"/>
      <c r="I126" s="112"/>
      <c r="J126" s="82"/>
    </row>
    <row r="127" spans="1:10" x14ac:dyDescent="0.25">
      <c r="A127" s="111"/>
      <c r="B127" s="111"/>
      <c r="C127" s="112"/>
      <c r="D127" s="112"/>
      <c r="E127" s="114"/>
      <c r="F127" s="114"/>
      <c r="G127" s="112"/>
      <c r="H127" s="112"/>
      <c r="I127" s="112"/>
      <c r="J127" s="82"/>
    </row>
    <row r="128" spans="1:10" x14ac:dyDescent="0.25">
      <c r="A128" s="111"/>
      <c r="B128" s="111"/>
      <c r="C128" s="112"/>
      <c r="D128" s="112"/>
      <c r="E128" s="112"/>
      <c r="F128" s="112"/>
      <c r="G128" s="112"/>
      <c r="H128" s="112"/>
      <c r="I128" s="112"/>
      <c r="J128" s="82"/>
    </row>
    <row r="129" spans="1:10" x14ac:dyDescent="0.25">
      <c r="A129" s="111"/>
      <c r="B129" s="111"/>
      <c r="C129" s="112"/>
      <c r="D129" s="112"/>
      <c r="E129" s="112"/>
      <c r="F129" s="112"/>
      <c r="G129" s="112"/>
      <c r="H129" s="112"/>
      <c r="I129" s="112"/>
      <c r="J129" s="82"/>
    </row>
    <row r="130" spans="1:10" x14ac:dyDescent="0.25">
      <c r="A130" s="111"/>
      <c r="B130" s="111"/>
      <c r="C130" s="112"/>
      <c r="D130" s="112"/>
      <c r="E130" s="112"/>
      <c r="F130" s="112"/>
      <c r="G130" s="112"/>
      <c r="H130" s="112"/>
      <c r="I130" s="112"/>
      <c r="J130" s="82"/>
    </row>
    <row r="131" spans="1:10" x14ac:dyDescent="0.25">
      <c r="A131" s="111"/>
      <c r="B131" s="111"/>
      <c r="C131" s="112"/>
      <c r="D131" s="112"/>
      <c r="E131" s="112"/>
      <c r="F131" s="112"/>
      <c r="G131" s="112"/>
      <c r="H131" s="112"/>
      <c r="I131" s="112"/>
      <c r="J131" s="82"/>
    </row>
    <row r="132" spans="1:10" x14ac:dyDescent="0.25">
      <c r="A132" s="111"/>
      <c r="B132" s="111"/>
      <c r="C132" s="112"/>
      <c r="D132" s="112"/>
      <c r="E132" s="112"/>
      <c r="F132" s="112"/>
      <c r="G132" s="112"/>
      <c r="H132" s="112"/>
      <c r="I132" s="112"/>
      <c r="J132" s="82"/>
    </row>
    <row r="133" spans="1:10" x14ac:dyDescent="0.25">
      <c r="A133" s="111"/>
      <c r="B133" s="111"/>
      <c r="C133" s="112"/>
      <c r="D133" s="112"/>
      <c r="E133" s="112"/>
      <c r="F133" s="112"/>
      <c r="G133" s="112"/>
      <c r="H133" s="112"/>
      <c r="I133" s="112"/>
      <c r="J133" s="82"/>
    </row>
    <row r="134" spans="1:10" x14ac:dyDescent="0.25">
      <c r="A134" s="111"/>
      <c r="B134" s="111"/>
      <c r="C134" s="112"/>
      <c r="D134" s="112"/>
      <c r="E134" s="112"/>
      <c r="F134" s="112"/>
      <c r="G134" s="112"/>
      <c r="H134" s="112"/>
      <c r="I134" s="112"/>
      <c r="J134" s="82"/>
    </row>
    <row r="135" spans="1:10" x14ac:dyDescent="0.25">
      <c r="A135" s="111"/>
      <c r="B135" s="111"/>
      <c r="C135" s="112"/>
      <c r="D135" s="112"/>
      <c r="E135" s="112"/>
      <c r="F135" s="112"/>
      <c r="G135" s="112"/>
      <c r="H135" s="112"/>
      <c r="I135" s="112"/>
      <c r="J135" s="82"/>
    </row>
    <row r="136" spans="1:10" x14ac:dyDescent="0.25">
      <c r="A136" s="111"/>
      <c r="B136" s="111"/>
      <c r="C136" s="112"/>
      <c r="D136" s="112"/>
      <c r="E136" s="112"/>
      <c r="F136" s="112"/>
      <c r="G136" s="112"/>
      <c r="H136" s="112"/>
      <c r="I136" s="112"/>
      <c r="J136" s="82"/>
    </row>
    <row r="137" spans="1:10" x14ac:dyDescent="0.25">
      <c r="A137" s="111"/>
      <c r="B137" s="111"/>
      <c r="C137" s="112"/>
      <c r="D137" s="112"/>
      <c r="E137" s="112"/>
      <c r="F137" s="112"/>
      <c r="G137" s="112"/>
      <c r="H137" s="112"/>
      <c r="I137" s="112"/>
      <c r="J137" s="82"/>
    </row>
    <row r="138" spans="1:10" x14ac:dyDescent="0.25">
      <c r="A138" s="111"/>
      <c r="B138" s="111"/>
      <c r="C138" s="112"/>
      <c r="D138" s="112"/>
      <c r="E138" s="112"/>
      <c r="F138" s="112"/>
      <c r="G138" s="112"/>
      <c r="H138" s="112"/>
      <c r="I138" s="112"/>
      <c r="J138" s="82"/>
    </row>
    <row r="139" spans="1:10" x14ac:dyDescent="0.25">
      <c r="A139" s="111"/>
      <c r="B139" s="111"/>
      <c r="C139" s="112"/>
      <c r="D139" s="112"/>
      <c r="E139" s="112"/>
      <c r="F139" s="112"/>
      <c r="G139" s="112"/>
      <c r="H139" s="112"/>
      <c r="I139" s="112"/>
      <c r="J139" s="82"/>
    </row>
    <row r="140" spans="1:10" x14ac:dyDescent="0.25">
      <c r="A140" s="111"/>
      <c r="B140" s="111"/>
      <c r="C140" s="112"/>
      <c r="D140" s="112"/>
      <c r="E140" s="112"/>
      <c r="F140" s="112"/>
      <c r="G140" s="112"/>
      <c r="H140" s="112"/>
      <c r="I140" s="112"/>
      <c r="J140" s="82"/>
    </row>
    <row r="141" spans="1:10" x14ac:dyDescent="0.25">
      <c r="A141" s="111"/>
      <c r="B141" s="111"/>
      <c r="C141" s="112"/>
      <c r="D141" s="112"/>
      <c r="E141" s="112"/>
      <c r="F141" s="112"/>
      <c r="G141" s="112"/>
      <c r="H141" s="112"/>
      <c r="I141" s="112"/>
      <c r="J141" s="82"/>
    </row>
    <row r="142" spans="1:10" x14ac:dyDescent="0.25">
      <c r="A142" s="111"/>
      <c r="B142" s="111"/>
      <c r="C142" s="112"/>
      <c r="D142" s="112"/>
      <c r="E142" s="112"/>
      <c r="F142" s="112"/>
      <c r="G142" s="112"/>
      <c r="H142" s="112"/>
      <c r="I142" s="112"/>
      <c r="J142" s="82"/>
    </row>
    <row r="143" spans="1:10" x14ac:dyDescent="0.25">
      <c r="A143" s="111"/>
      <c r="B143" s="111"/>
      <c r="C143" s="112"/>
      <c r="D143" s="112"/>
      <c r="E143" s="112"/>
      <c r="F143" s="112"/>
      <c r="G143" s="112"/>
      <c r="H143" s="112"/>
      <c r="I143" s="112"/>
      <c r="J143" s="82"/>
    </row>
    <row r="144" spans="1:10" x14ac:dyDescent="0.25">
      <c r="A144" s="111"/>
      <c r="B144" s="111"/>
      <c r="C144" s="112"/>
      <c r="D144" s="112"/>
      <c r="E144" s="112"/>
      <c r="F144" s="112"/>
      <c r="G144" s="112"/>
      <c r="H144" s="112"/>
      <c r="I144" s="112"/>
      <c r="J144" s="82"/>
    </row>
    <row r="145" spans="1:10" x14ac:dyDescent="0.25">
      <c r="A145" s="111"/>
      <c r="B145" s="111"/>
      <c r="C145" s="112"/>
      <c r="D145" s="112"/>
      <c r="E145" s="112"/>
      <c r="F145" s="112"/>
      <c r="G145" s="112"/>
      <c r="H145" s="112"/>
      <c r="I145" s="112"/>
      <c r="J145" s="82"/>
    </row>
    <row r="146" spans="1:10" x14ac:dyDescent="0.25">
      <c r="A146" s="111"/>
      <c r="B146" s="111"/>
      <c r="C146" s="112"/>
      <c r="D146" s="112"/>
      <c r="E146" s="112"/>
      <c r="F146" s="112"/>
      <c r="G146" s="112"/>
      <c r="H146" s="112"/>
      <c r="I146" s="112"/>
      <c r="J146" s="82"/>
    </row>
    <row r="147" spans="1:10" x14ac:dyDescent="0.25">
      <c r="A147" s="111"/>
      <c r="B147" s="111"/>
      <c r="C147" s="112"/>
      <c r="D147" s="112"/>
      <c r="E147" s="112"/>
      <c r="F147" s="112"/>
      <c r="G147" s="112"/>
      <c r="H147" s="112"/>
      <c r="I147" s="112"/>
      <c r="J147" s="82"/>
    </row>
    <row r="148" spans="1:10" x14ac:dyDescent="0.25">
      <c r="A148" s="111"/>
      <c r="B148" s="111"/>
      <c r="C148" s="112"/>
      <c r="D148" s="112"/>
      <c r="E148" s="112"/>
      <c r="F148" s="112"/>
      <c r="G148" s="112"/>
      <c r="H148" s="112"/>
      <c r="I148" s="112"/>
      <c r="J148" s="82"/>
    </row>
    <row r="149" spans="1:10" x14ac:dyDescent="0.25">
      <c r="A149" s="111"/>
      <c r="B149" s="111"/>
      <c r="C149" s="112"/>
      <c r="D149" s="112"/>
      <c r="E149" s="112"/>
      <c r="F149" s="112"/>
      <c r="G149" s="112"/>
      <c r="H149" s="112"/>
      <c r="I149" s="112"/>
      <c r="J149" s="82"/>
    </row>
    <row r="150" spans="1:10" x14ac:dyDescent="0.25">
      <c r="A150" s="111"/>
      <c r="B150" s="111"/>
      <c r="C150" s="112"/>
      <c r="D150" s="112"/>
      <c r="E150" s="112"/>
      <c r="F150" s="112"/>
      <c r="G150" s="112"/>
      <c r="H150" s="112"/>
      <c r="I150" s="112"/>
      <c r="J150" s="82"/>
    </row>
    <row r="151" spans="1:10" x14ac:dyDescent="0.25">
      <c r="A151" s="111"/>
      <c r="B151" s="111"/>
      <c r="C151" s="112"/>
      <c r="D151" s="112"/>
      <c r="E151" s="112"/>
      <c r="F151" s="112"/>
      <c r="G151" s="112"/>
      <c r="H151" s="112"/>
      <c r="I151" s="112"/>
      <c r="J151" s="82"/>
    </row>
    <row r="152" spans="1:10" x14ac:dyDescent="0.25">
      <c r="A152" s="111"/>
      <c r="B152" s="111"/>
      <c r="C152" s="112"/>
      <c r="D152" s="112"/>
      <c r="E152" s="112"/>
      <c r="F152" s="112"/>
      <c r="G152" s="112"/>
      <c r="H152" s="112"/>
      <c r="I152" s="112"/>
      <c r="J152" s="82"/>
    </row>
    <row r="153" spans="1:10" x14ac:dyDescent="0.25">
      <c r="A153" s="111"/>
      <c r="B153" s="111"/>
      <c r="C153" s="112"/>
      <c r="D153" s="112"/>
      <c r="E153" s="112"/>
      <c r="F153" s="112"/>
      <c r="G153" s="112"/>
      <c r="H153" s="112"/>
      <c r="I153" s="112"/>
      <c r="J153" s="82"/>
    </row>
    <row r="154" spans="1:10" x14ac:dyDescent="0.25">
      <c r="A154" s="111"/>
      <c r="B154" s="111"/>
      <c r="C154" s="112"/>
      <c r="D154" s="112"/>
      <c r="E154" s="112"/>
      <c r="F154" s="112"/>
      <c r="G154" s="112"/>
      <c r="H154" s="112"/>
      <c r="I154" s="112"/>
      <c r="J154" s="82"/>
    </row>
    <row r="155" spans="1:10" x14ac:dyDescent="0.25">
      <c r="A155" s="111"/>
      <c r="B155" s="111"/>
      <c r="C155" s="112"/>
      <c r="D155" s="112"/>
      <c r="E155" s="112"/>
      <c r="F155" s="112"/>
      <c r="G155" s="112"/>
      <c r="H155" s="112"/>
      <c r="I155" s="112"/>
      <c r="J155" s="82"/>
    </row>
    <row r="156" spans="1:10" x14ac:dyDescent="0.25">
      <c r="A156" s="111"/>
      <c r="B156" s="111"/>
      <c r="C156" s="112"/>
      <c r="D156" s="112"/>
      <c r="E156" s="112"/>
      <c r="F156" s="112"/>
      <c r="G156" s="112"/>
      <c r="H156" s="112"/>
      <c r="I156" s="112"/>
      <c r="J156" s="82"/>
    </row>
    <row r="157" spans="1:10" x14ac:dyDescent="0.25">
      <c r="A157" s="111"/>
      <c r="B157" s="111"/>
      <c r="C157" s="112"/>
      <c r="D157" s="112"/>
      <c r="E157" s="112"/>
      <c r="F157" s="112"/>
      <c r="G157" s="112"/>
      <c r="H157" s="112"/>
      <c r="I157" s="112"/>
      <c r="J157" s="82"/>
    </row>
    <row r="158" spans="1:10" x14ac:dyDescent="0.25">
      <c r="A158" s="111"/>
      <c r="B158" s="111"/>
      <c r="C158" s="112"/>
      <c r="D158" s="112"/>
      <c r="E158" s="112"/>
      <c r="F158" s="112"/>
      <c r="G158" s="112"/>
      <c r="H158" s="112"/>
      <c r="I158" s="112"/>
      <c r="J158" s="82"/>
    </row>
    <row r="159" spans="1:10" x14ac:dyDescent="0.25">
      <c r="A159" s="111"/>
      <c r="B159" s="111"/>
      <c r="C159" s="112"/>
      <c r="D159" s="112"/>
      <c r="E159" s="112"/>
      <c r="F159" s="112"/>
      <c r="G159" s="112"/>
      <c r="H159" s="112"/>
      <c r="I159" s="112"/>
      <c r="J159" s="82"/>
    </row>
    <row r="160" spans="1:10" x14ac:dyDescent="0.25">
      <c r="A160" s="111"/>
      <c r="B160" s="111"/>
      <c r="C160" s="112"/>
      <c r="D160" s="112"/>
      <c r="E160" s="112"/>
      <c r="F160" s="112"/>
      <c r="G160" s="112"/>
      <c r="H160" s="112"/>
      <c r="I160" s="112"/>
      <c r="J160" s="82"/>
    </row>
    <row r="161" spans="1:10" x14ac:dyDescent="0.25">
      <c r="A161" s="111"/>
      <c r="B161" s="111"/>
      <c r="C161" s="112"/>
      <c r="D161" s="112"/>
      <c r="E161" s="112"/>
      <c r="F161" s="112"/>
      <c r="G161" s="112"/>
      <c r="H161" s="112"/>
      <c r="I161" s="112"/>
      <c r="J161" s="82"/>
    </row>
    <row r="162" spans="1:10" x14ac:dyDescent="0.25">
      <c r="A162" s="111"/>
      <c r="B162" s="111"/>
      <c r="C162" s="112"/>
      <c r="D162" s="112"/>
      <c r="E162" s="112"/>
      <c r="F162" s="112"/>
      <c r="G162" s="112"/>
      <c r="H162" s="112"/>
      <c r="I162" s="112"/>
      <c r="J162" s="82"/>
    </row>
    <row r="163" spans="1:10" x14ac:dyDescent="0.25">
      <c r="A163" s="111"/>
      <c r="B163" s="111"/>
      <c r="C163" s="112"/>
      <c r="D163" s="112"/>
      <c r="E163" s="112"/>
      <c r="F163" s="112"/>
      <c r="G163" s="112"/>
      <c r="H163" s="112"/>
      <c r="I163" s="112"/>
      <c r="J163" s="82"/>
    </row>
    <row r="164" spans="1:10" x14ac:dyDescent="0.25">
      <c r="A164" s="111"/>
      <c r="B164" s="111"/>
      <c r="C164" s="112"/>
      <c r="D164" s="112"/>
      <c r="E164" s="112"/>
      <c r="F164" s="112"/>
      <c r="G164" s="112"/>
      <c r="H164" s="112"/>
      <c r="I164" s="112"/>
      <c r="J164" s="82"/>
    </row>
    <row r="165" spans="1:10" x14ac:dyDescent="0.25">
      <c r="A165" s="111"/>
      <c r="B165" s="111"/>
      <c r="C165" s="112"/>
      <c r="D165" s="112"/>
      <c r="E165" s="112"/>
      <c r="F165" s="112"/>
      <c r="G165" s="112"/>
      <c r="H165" s="112"/>
      <c r="I165" s="112"/>
      <c r="J165" s="82"/>
    </row>
    <row r="166" spans="1:10" x14ac:dyDescent="0.25">
      <c r="A166" s="111"/>
      <c r="B166" s="111"/>
      <c r="C166" s="112"/>
      <c r="D166" s="112"/>
      <c r="E166" s="112"/>
      <c r="F166" s="112"/>
      <c r="G166" s="112"/>
      <c r="H166" s="112"/>
      <c r="I166" s="112"/>
      <c r="J166" s="82"/>
    </row>
    <row r="167" spans="1:10" x14ac:dyDescent="0.25">
      <c r="A167" s="111"/>
      <c r="B167" s="111"/>
      <c r="C167" s="112"/>
      <c r="D167" s="112"/>
      <c r="E167" s="112"/>
      <c r="F167" s="112"/>
      <c r="G167" s="112"/>
      <c r="H167" s="112"/>
      <c r="I167" s="112"/>
      <c r="J167" s="82"/>
    </row>
    <row r="168" spans="1:10" x14ac:dyDescent="0.25">
      <c r="A168" s="111"/>
      <c r="B168" s="111"/>
      <c r="C168" s="112"/>
      <c r="D168" s="112"/>
      <c r="E168" s="112"/>
      <c r="F168" s="112"/>
      <c r="G168" s="112"/>
      <c r="H168" s="112"/>
      <c r="I168" s="112"/>
      <c r="J168" s="82"/>
    </row>
    <row r="169" spans="1:10" x14ac:dyDescent="0.25">
      <c r="A169" s="111"/>
      <c r="B169" s="111"/>
      <c r="C169" s="112"/>
      <c r="D169" s="112"/>
      <c r="E169" s="112"/>
      <c r="F169" s="112"/>
      <c r="G169" s="112"/>
      <c r="H169" s="112"/>
      <c r="I169" s="112"/>
      <c r="J169" s="82"/>
    </row>
    <row r="170" spans="1:10" x14ac:dyDescent="0.25">
      <c r="A170" s="111"/>
      <c r="B170" s="111"/>
      <c r="C170" s="112"/>
      <c r="D170" s="112"/>
      <c r="E170" s="112"/>
      <c r="F170" s="112"/>
      <c r="G170" s="112"/>
      <c r="H170" s="112"/>
      <c r="I170" s="112"/>
      <c r="J170" s="82"/>
    </row>
    <row r="171" spans="1:10" x14ac:dyDescent="0.25">
      <c r="A171" s="111"/>
      <c r="B171" s="111"/>
      <c r="C171" s="112"/>
      <c r="D171" s="112"/>
      <c r="E171" s="112"/>
      <c r="F171" s="112"/>
      <c r="G171" s="112"/>
      <c r="H171" s="112"/>
      <c r="I171" s="112"/>
      <c r="J171" s="82"/>
    </row>
    <row r="172" spans="1:10" x14ac:dyDescent="0.25">
      <c r="A172" s="111"/>
      <c r="B172" s="111"/>
      <c r="C172" s="112"/>
      <c r="D172" s="112"/>
      <c r="E172" s="112"/>
      <c r="F172" s="112"/>
      <c r="G172" s="112"/>
      <c r="H172" s="112"/>
      <c r="I172" s="112"/>
      <c r="J172" s="82"/>
    </row>
    <row r="173" spans="1:10" x14ac:dyDescent="0.25">
      <c r="A173" s="111"/>
      <c r="B173" s="111"/>
      <c r="C173" s="112"/>
      <c r="D173" s="112"/>
      <c r="E173" s="112"/>
      <c r="F173" s="112"/>
      <c r="G173" s="112"/>
      <c r="H173" s="112"/>
      <c r="I173" s="112"/>
      <c r="J173" s="82"/>
    </row>
    <row r="174" spans="1:10" x14ac:dyDescent="0.25">
      <c r="A174" s="111"/>
      <c r="B174" s="111"/>
      <c r="C174" s="112"/>
      <c r="D174" s="112"/>
      <c r="E174" s="112"/>
      <c r="F174" s="112"/>
      <c r="G174" s="112"/>
      <c r="H174" s="112"/>
      <c r="I174" s="112"/>
      <c r="J174" s="82"/>
    </row>
    <row r="175" spans="1:10" x14ac:dyDescent="0.25">
      <c r="A175" s="111"/>
      <c r="B175" s="111"/>
      <c r="C175" s="112"/>
      <c r="D175" s="112"/>
      <c r="E175" s="112"/>
      <c r="F175" s="112"/>
      <c r="G175" s="112"/>
      <c r="H175" s="112"/>
      <c r="I175" s="112"/>
      <c r="J175" s="82"/>
    </row>
    <row r="176" spans="1:10" x14ac:dyDescent="0.25">
      <c r="A176" s="111"/>
      <c r="B176" s="111"/>
      <c r="C176" s="112"/>
      <c r="D176" s="112"/>
      <c r="E176" s="112"/>
      <c r="F176" s="112"/>
      <c r="G176" s="112"/>
      <c r="H176" s="112"/>
      <c r="I176" s="112"/>
      <c r="J176" s="82"/>
    </row>
    <row r="177" spans="1:10" x14ac:dyDescent="0.25">
      <c r="A177" s="111"/>
      <c r="B177" s="111"/>
      <c r="C177" s="112"/>
      <c r="D177" s="112"/>
      <c r="E177" s="112"/>
      <c r="F177" s="112"/>
      <c r="G177" s="112"/>
      <c r="H177" s="112"/>
      <c r="I177" s="112"/>
      <c r="J177" s="82"/>
    </row>
    <row r="178" spans="1:10" x14ac:dyDescent="0.25">
      <c r="A178" s="111"/>
      <c r="B178" s="111"/>
      <c r="C178" s="112"/>
      <c r="D178" s="112"/>
      <c r="E178" s="112"/>
      <c r="F178" s="112"/>
      <c r="G178" s="112"/>
      <c r="H178" s="112"/>
      <c r="I178" s="112"/>
      <c r="J178" s="82"/>
    </row>
    <row r="179" spans="1:10" x14ac:dyDescent="0.25">
      <c r="A179" s="111"/>
      <c r="B179" s="111"/>
      <c r="C179" s="112"/>
      <c r="D179" s="112"/>
      <c r="E179" s="112"/>
      <c r="F179" s="112"/>
      <c r="G179" s="112"/>
      <c r="H179" s="112"/>
      <c r="I179" s="112"/>
      <c r="J179" s="82"/>
    </row>
    <row r="180" spans="1:10" x14ac:dyDescent="0.25">
      <c r="A180" s="111"/>
      <c r="B180" s="111"/>
      <c r="C180" s="112"/>
      <c r="D180" s="112"/>
      <c r="E180" s="112"/>
      <c r="F180" s="112"/>
      <c r="G180" s="112"/>
      <c r="H180" s="112"/>
      <c r="I180" s="112"/>
      <c r="J180" s="82"/>
    </row>
    <row r="181" spans="1:10" x14ac:dyDescent="0.25">
      <c r="A181" s="111"/>
      <c r="B181" s="111"/>
      <c r="C181" s="112"/>
      <c r="D181" s="112"/>
      <c r="E181" s="112"/>
      <c r="F181" s="112"/>
      <c r="G181" s="112"/>
      <c r="H181" s="112"/>
      <c r="I181" s="112"/>
      <c r="J181" s="82"/>
    </row>
    <row r="182" spans="1:10" x14ac:dyDescent="0.25">
      <c r="A182" s="111"/>
      <c r="B182" s="111"/>
      <c r="C182" s="112"/>
      <c r="D182" s="112"/>
      <c r="E182" s="112"/>
      <c r="F182" s="112"/>
      <c r="G182" s="112"/>
      <c r="H182" s="112"/>
      <c r="I182" s="112"/>
      <c r="J182" s="82"/>
    </row>
    <row r="183" spans="1:10" x14ac:dyDescent="0.25">
      <c r="A183" s="111"/>
      <c r="B183" s="111"/>
      <c r="C183" s="112"/>
      <c r="D183" s="112"/>
      <c r="E183" s="112"/>
      <c r="F183" s="112"/>
      <c r="G183" s="112"/>
      <c r="H183" s="112"/>
      <c r="I183" s="112"/>
      <c r="J183" s="82"/>
    </row>
    <row r="184" spans="1:10" x14ac:dyDescent="0.25">
      <c r="A184" s="111"/>
      <c r="B184" s="111"/>
      <c r="C184" s="112"/>
      <c r="D184" s="112"/>
      <c r="E184" s="112"/>
      <c r="F184" s="112"/>
      <c r="G184" s="112"/>
      <c r="H184" s="112"/>
      <c r="I184" s="112"/>
      <c r="J184" s="82"/>
    </row>
    <row r="185" spans="1:10" x14ac:dyDescent="0.25">
      <c r="A185" s="111"/>
      <c r="B185" s="111"/>
      <c r="C185" s="112"/>
      <c r="D185" s="112"/>
      <c r="E185" s="112"/>
      <c r="F185" s="112"/>
      <c r="G185" s="112"/>
      <c r="H185" s="112"/>
      <c r="I185" s="112"/>
      <c r="J185" s="82"/>
    </row>
    <row r="186" spans="1:10" x14ac:dyDescent="0.25">
      <c r="A186" s="111"/>
      <c r="B186" s="111"/>
      <c r="C186" s="112"/>
      <c r="D186" s="112"/>
      <c r="E186" s="112"/>
      <c r="F186" s="112"/>
      <c r="G186" s="112"/>
      <c r="H186" s="112"/>
      <c r="I186" s="112"/>
      <c r="J186" s="82"/>
    </row>
    <row r="187" spans="1:10" x14ac:dyDescent="0.25">
      <c r="A187" s="111"/>
      <c r="B187" s="111"/>
      <c r="C187" s="112"/>
      <c r="D187" s="112"/>
      <c r="E187" s="112"/>
      <c r="F187" s="112"/>
      <c r="G187" s="112"/>
      <c r="H187" s="112"/>
      <c r="I187" s="112"/>
      <c r="J187" s="82"/>
    </row>
    <row r="188" spans="1:10" x14ac:dyDescent="0.25">
      <c r="A188" s="111"/>
      <c r="B188" s="111"/>
      <c r="C188" s="112"/>
      <c r="D188" s="112"/>
      <c r="E188" s="112"/>
      <c r="F188" s="112"/>
      <c r="G188" s="112"/>
      <c r="H188" s="112"/>
      <c r="I188" s="112"/>
      <c r="J188" s="82"/>
    </row>
    <row r="189" spans="1:10" x14ac:dyDescent="0.25">
      <c r="A189" s="111"/>
      <c r="B189" s="111"/>
      <c r="C189" s="112"/>
      <c r="D189" s="112"/>
      <c r="E189" s="112"/>
      <c r="F189" s="112"/>
      <c r="G189" s="112"/>
      <c r="H189" s="112"/>
      <c r="I189" s="112"/>
      <c r="J189" s="82"/>
    </row>
    <row r="190" spans="1:10" x14ac:dyDescent="0.25">
      <c r="A190" s="111"/>
      <c r="B190" s="111"/>
      <c r="C190" s="112"/>
      <c r="D190" s="112"/>
      <c r="E190" s="112"/>
      <c r="F190" s="112"/>
      <c r="G190" s="112"/>
      <c r="H190" s="112"/>
      <c r="I190" s="112"/>
      <c r="J190" s="82"/>
    </row>
    <row r="191" spans="1:10" x14ac:dyDescent="0.25">
      <c r="A191" s="111"/>
      <c r="B191" s="111"/>
      <c r="C191" s="112"/>
      <c r="D191" s="112"/>
      <c r="E191" s="112"/>
      <c r="F191" s="112"/>
      <c r="G191" s="112"/>
      <c r="H191" s="112"/>
      <c r="I191" s="112"/>
      <c r="J191" s="82"/>
    </row>
    <row r="192" spans="1:10" x14ac:dyDescent="0.25">
      <c r="A192" s="111"/>
      <c r="B192" s="111"/>
      <c r="C192" s="112"/>
      <c r="D192" s="112"/>
      <c r="E192" s="112"/>
      <c r="F192" s="112"/>
      <c r="G192" s="112"/>
      <c r="H192" s="112"/>
      <c r="I192" s="112"/>
      <c r="J192" s="82"/>
    </row>
    <row r="193" spans="1:10" x14ac:dyDescent="0.25">
      <c r="A193" s="111"/>
      <c r="B193" s="111"/>
      <c r="C193" s="112"/>
      <c r="D193" s="112"/>
      <c r="E193" s="112"/>
      <c r="F193" s="112"/>
      <c r="G193" s="112"/>
      <c r="H193" s="112"/>
      <c r="I193" s="112"/>
      <c r="J193" s="82"/>
    </row>
    <row r="194" spans="1:10" x14ac:dyDescent="0.25">
      <c r="A194" s="111"/>
      <c r="B194" s="111"/>
      <c r="C194" s="112"/>
      <c r="D194" s="112"/>
      <c r="E194" s="112"/>
      <c r="F194" s="112"/>
      <c r="G194" s="112"/>
      <c r="H194" s="112"/>
      <c r="I194" s="112"/>
      <c r="J194" s="82"/>
    </row>
    <row r="195" spans="1:10" x14ac:dyDescent="0.25">
      <c r="A195" s="111"/>
      <c r="B195" s="111"/>
      <c r="C195" s="112"/>
      <c r="D195" s="112"/>
      <c r="E195" s="112"/>
      <c r="F195" s="112"/>
      <c r="G195" s="112"/>
      <c r="H195" s="112"/>
      <c r="I195" s="112"/>
      <c r="J195" s="82"/>
    </row>
    <row r="196" spans="1:10" x14ac:dyDescent="0.25">
      <c r="A196" s="111"/>
      <c r="B196" s="111"/>
      <c r="C196" s="112"/>
      <c r="D196" s="112"/>
      <c r="E196" s="112"/>
      <c r="F196" s="112"/>
      <c r="G196" s="112"/>
      <c r="H196" s="112"/>
      <c r="I196" s="112"/>
      <c r="J196" s="82"/>
    </row>
    <row r="197" spans="1:10" x14ac:dyDescent="0.25">
      <c r="A197" s="111"/>
      <c r="B197" s="111"/>
      <c r="C197" s="112"/>
      <c r="D197" s="112"/>
      <c r="E197" s="112"/>
      <c r="F197" s="112"/>
      <c r="G197" s="112"/>
      <c r="H197" s="112"/>
      <c r="I197" s="112"/>
      <c r="J197" s="82"/>
    </row>
    <row r="198" spans="1:10" x14ac:dyDescent="0.25">
      <c r="A198" s="111"/>
      <c r="B198" s="111"/>
      <c r="C198" s="112"/>
      <c r="D198" s="112"/>
      <c r="E198" s="112"/>
      <c r="F198" s="112"/>
      <c r="G198" s="112"/>
      <c r="H198" s="112"/>
      <c r="I198" s="112"/>
      <c r="J198" s="82"/>
    </row>
    <row r="199" spans="1:10" x14ac:dyDescent="0.25">
      <c r="A199" s="111"/>
      <c r="B199" s="111"/>
      <c r="C199" s="112"/>
      <c r="D199" s="112"/>
      <c r="E199" s="112"/>
      <c r="F199" s="112"/>
      <c r="G199" s="112"/>
      <c r="H199" s="112"/>
      <c r="I199" s="112"/>
      <c r="J199" s="82"/>
    </row>
    <row r="200" spans="1:10" x14ac:dyDescent="0.25">
      <c r="A200" s="111"/>
      <c r="B200" s="111"/>
      <c r="C200" s="112"/>
      <c r="D200" s="112"/>
      <c r="E200" s="112"/>
      <c r="F200" s="112"/>
      <c r="G200" s="112"/>
      <c r="H200" s="112"/>
      <c r="I200" s="112"/>
      <c r="J200" s="82"/>
    </row>
    <row r="201" spans="1:10" x14ac:dyDescent="0.25">
      <c r="A201" s="111"/>
      <c r="B201" s="111"/>
      <c r="C201" s="112"/>
      <c r="D201" s="112"/>
      <c r="E201" s="112"/>
      <c r="F201" s="112"/>
      <c r="G201" s="112"/>
      <c r="H201" s="112"/>
      <c r="I201" s="112"/>
      <c r="J201" s="82"/>
    </row>
    <row r="202" spans="1:10" x14ac:dyDescent="0.25">
      <c r="A202" s="111"/>
      <c r="B202" s="111"/>
      <c r="C202" s="112"/>
      <c r="D202" s="112"/>
      <c r="E202" s="112"/>
      <c r="F202" s="112"/>
      <c r="G202" s="112"/>
      <c r="H202" s="112"/>
      <c r="I202" s="112"/>
      <c r="J202" s="82"/>
    </row>
    <row r="203" spans="1:10" x14ac:dyDescent="0.25">
      <c r="A203" s="111"/>
      <c r="B203" s="111"/>
      <c r="C203" s="112"/>
      <c r="D203" s="112"/>
      <c r="E203" s="112"/>
      <c r="F203" s="112"/>
      <c r="G203" s="112"/>
      <c r="H203" s="112"/>
      <c r="I203" s="112"/>
      <c r="J203" s="82"/>
    </row>
    <row r="204" spans="1:10" x14ac:dyDescent="0.25">
      <c r="A204" s="111"/>
      <c r="B204" s="111"/>
      <c r="C204" s="112"/>
      <c r="D204" s="112"/>
      <c r="E204" s="112"/>
      <c r="F204" s="112"/>
      <c r="G204" s="112"/>
      <c r="H204" s="112"/>
      <c r="I204" s="112"/>
      <c r="J204" s="82"/>
    </row>
    <row r="205" spans="1:10" x14ac:dyDescent="0.25">
      <c r="A205" s="111"/>
      <c r="B205" s="111"/>
      <c r="C205" s="112"/>
      <c r="D205" s="112"/>
      <c r="E205" s="112"/>
      <c r="F205" s="112"/>
      <c r="G205" s="112"/>
      <c r="H205" s="112"/>
      <c r="I205" s="112"/>
      <c r="J205" s="82"/>
    </row>
    <row r="206" spans="1:10" x14ac:dyDescent="0.25">
      <c r="A206" s="111"/>
      <c r="B206" s="111"/>
      <c r="C206" s="112"/>
      <c r="D206" s="112"/>
      <c r="E206" s="112"/>
      <c r="F206" s="112"/>
      <c r="G206" s="112"/>
      <c r="H206" s="112"/>
      <c r="I206" s="112"/>
      <c r="J206" s="82"/>
    </row>
    <row r="207" spans="1:10" x14ac:dyDescent="0.25">
      <c r="A207" s="111"/>
      <c r="B207" s="111"/>
      <c r="C207" s="112"/>
      <c r="D207" s="112"/>
      <c r="E207" s="112"/>
      <c r="F207" s="112"/>
      <c r="G207" s="112"/>
      <c r="H207" s="112"/>
      <c r="I207" s="112"/>
      <c r="J207" s="82"/>
    </row>
    <row r="208" spans="1:10" x14ac:dyDescent="0.25">
      <c r="A208" s="111"/>
      <c r="B208" s="111"/>
      <c r="C208" s="112"/>
      <c r="D208" s="112"/>
      <c r="E208" s="112"/>
      <c r="F208" s="112"/>
      <c r="G208" s="112"/>
      <c r="H208" s="112"/>
      <c r="I208" s="112"/>
      <c r="J208" s="82"/>
    </row>
    <row r="209" spans="1:10" x14ac:dyDescent="0.25">
      <c r="A209" s="111"/>
      <c r="B209" s="111"/>
      <c r="C209" s="112"/>
      <c r="D209" s="112"/>
      <c r="E209" s="112"/>
      <c r="F209" s="112"/>
      <c r="G209" s="112"/>
      <c r="H209" s="112"/>
      <c r="I209" s="112"/>
      <c r="J209" s="82"/>
    </row>
    <row r="210" spans="1:10" x14ac:dyDescent="0.25">
      <c r="A210" s="111"/>
      <c r="B210" s="111"/>
      <c r="C210" s="112"/>
      <c r="D210" s="112"/>
      <c r="E210" s="112"/>
      <c r="F210" s="112"/>
      <c r="G210" s="112"/>
      <c r="H210" s="112"/>
      <c r="I210" s="112"/>
      <c r="J210" s="82"/>
    </row>
    <row r="211" spans="1:10" x14ac:dyDescent="0.25">
      <c r="A211" s="111"/>
      <c r="B211" s="111"/>
      <c r="C211" s="112"/>
      <c r="D211" s="112"/>
      <c r="E211" s="112"/>
      <c r="F211" s="112"/>
      <c r="G211" s="112"/>
      <c r="H211" s="112"/>
      <c r="I211" s="112"/>
      <c r="J211" s="82"/>
    </row>
    <row r="212" spans="1:10" x14ac:dyDescent="0.25">
      <c r="A212" s="111"/>
      <c r="B212" s="111"/>
      <c r="C212" s="112"/>
      <c r="D212" s="112"/>
      <c r="E212" s="112"/>
      <c r="F212" s="112"/>
      <c r="G212" s="112"/>
      <c r="H212" s="112"/>
      <c r="I212" s="112"/>
      <c r="J212" s="82"/>
    </row>
    <row r="213" spans="1:10" x14ac:dyDescent="0.25">
      <c r="A213" s="111"/>
      <c r="B213" s="111"/>
      <c r="C213" s="112"/>
      <c r="D213" s="112"/>
      <c r="E213" s="112"/>
      <c r="F213" s="112"/>
      <c r="G213" s="112"/>
      <c r="H213" s="112"/>
      <c r="I213" s="112"/>
      <c r="J213" s="82"/>
    </row>
    <row r="214" spans="1:10" x14ac:dyDescent="0.25">
      <c r="A214" s="111"/>
      <c r="B214" s="111"/>
      <c r="C214" s="112"/>
      <c r="D214" s="112"/>
      <c r="E214" s="112"/>
      <c r="F214" s="112"/>
      <c r="G214" s="112"/>
      <c r="H214" s="112"/>
      <c r="I214" s="112"/>
      <c r="J214" s="82"/>
    </row>
    <row r="215" spans="1:10" x14ac:dyDescent="0.25">
      <c r="A215" s="111"/>
      <c r="B215" s="111"/>
      <c r="C215" s="112"/>
      <c r="D215" s="112"/>
      <c r="E215" s="112"/>
      <c r="F215" s="112"/>
      <c r="G215" s="112"/>
      <c r="H215" s="112"/>
      <c r="I215" s="112"/>
      <c r="J215" s="82"/>
    </row>
    <row r="216" spans="1:10" x14ac:dyDescent="0.25">
      <c r="A216" s="111"/>
      <c r="B216" s="111"/>
      <c r="C216" s="112"/>
      <c r="D216" s="112"/>
      <c r="E216" s="112"/>
      <c r="F216" s="112"/>
      <c r="G216" s="112"/>
      <c r="H216" s="112"/>
      <c r="I216" s="112"/>
      <c r="J216" s="82"/>
    </row>
    <row r="217" spans="1:10" x14ac:dyDescent="0.25">
      <c r="A217" s="111"/>
      <c r="B217" s="111"/>
      <c r="C217" s="112"/>
      <c r="D217" s="112"/>
      <c r="E217" s="112"/>
      <c r="F217" s="112"/>
      <c r="G217" s="112"/>
      <c r="H217" s="112"/>
      <c r="I217" s="112"/>
      <c r="J217" s="82"/>
    </row>
    <row r="218" spans="1:10" x14ac:dyDescent="0.25">
      <c r="A218" s="111"/>
      <c r="B218" s="111"/>
      <c r="C218" s="112"/>
      <c r="D218" s="112"/>
      <c r="E218" s="112"/>
      <c r="F218" s="112"/>
      <c r="G218" s="112"/>
      <c r="H218" s="112"/>
      <c r="I218" s="112"/>
      <c r="J218" s="82"/>
    </row>
    <row r="219" spans="1:10" x14ac:dyDescent="0.25">
      <c r="A219" s="111"/>
      <c r="B219" s="111"/>
      <c r="C219" s="112"/>
      <c r="D219" s="112"/>
      <c r="E219" s="112"/>
      <c r="F219" s="112"/>
      <c r="G219" s="112"/>
      <c r="H219" s="112"/>
      <c r="I219" s="112"/>
      <c r="J219" s="82"/>
    </row>
    <row r="220" spans="1:10" x14ac:dyDescent="0.25">
      <c r="A220" s="111"/>
      <c r="B220" s="111"/>
      <c r="C220" s="112"/>
      <c r="D220" s="112"/>
      <c r="E220" s="112"/>
      <c r="F220" s="112"/>
      <c r="G220" s="112"/>
      <c r="H220" s="112"/>
      <c r="I220" s="112"/>
      <c r="J220" s="82"/>
    </row>
    <row r="221" spans="1:10" x14ac:dyDescent="0.25">
      <c r="A221" s="111"/>
      <c r="B221" s="111"/>
      <c r="C221" s="112"/>
      <c r="D221" s="112"/>
      <c r="E221" s="112"/>
      <c r="F221" s="112"/>
      <c r="G221" s="112"/>
      <c r="H221" s="112"/>
      <c r="I221" s="112"/>
      <c r="J221" s="82"/>
    </row>
    <row r="222" spans="1:10" x14ac:dyDescent="0.25">
      <c r="A222" s="111"/>
      <c r="B222" s="111"/>
      <c r="C222" s="112"/>
      <c r="D222" s="112"/>
      <c r="E222" s="112"/>
      <c r="F222" s="112"/>
      <c r="G222" s="112"/>
      <c r="H222" s="112"/>
      <c r="I222" s="112"/>
      <c r="J222" s="82"/>
    </row>
    <row r="223" spans="1:10" x14ac:dyDescent="0.25">
      <c r="A223" s="111"/>
      <c r="B223" s="111"/>
      <c r="C223" s="112"/>
      <c r="D223" s="112"/>
      <c r="E223" s="112"/>
      <c r="F223" s="112"/>
      <c r="G223" s="112"/>
      <c r="H223" s="112"/>
      <c r="I223" s="112"/>
      <c r="J223" s="82"/>
    </row>
    <row r="224" spans="1:10" x14ac:dyDescent="0.25">
      <c r="A224" s="111"/>
      <c r="B224" s="111"/>
      <c r="C224" s="112"/>
      <c r="D224" s="112"/>
      <c r="E224" s="112"/>
      <c r="F224" s="112"/>
      <c r="G224" s="112"/>
      <c r="H224" s="112"/>
      <c r="I224" s="112"/>
      <c r="J224" s="82"/>
    </row>
    <row r="225" spans="1:10" x14ac:dyDescent="0.25">
      <c r="A225" s="111"/>
      <c r="B225" s="111"/>
      <c r="C225" s="112"/>
      <c r="D225" s="112"/>
      <c r="E225" s="112"/>
      <c r="F225" s="112"/>
      <c r="G225" s="112"/>
      <c r="H225" s="112"/>
      <c r="I225" s="112"/>
      <c r="J225" s="82"/>
    </row>
    <row r="226" spans="1:10" x14ac:dyDescent="0.25">
      <c r="A226" s="111"/>
      <c r="B226" s="111"/>
      <c r="C226" s="112"/>
      <c r="D226" s="112"/>
      <c r="E226" s="112"/>
      <c r="F226" s="112"/>
      <c r="G226" s="112"/>
      <c r="H226" s="112"/>
      <c r="I226" s="112"/>
      <c r="J226" s="82"/>
    </row>
    <row r="227" spans="1:10" x14ac:dyDescent="0.25">
      <c r="A227" s="111"/>
      <c r="B227" s="111"/>
      <c r="C227" s="112"/>
      <c r="D227" s="112"/>
      <c r="E227" s="112"/>
      <c r="F227" s="112"/>
      <c r="G227" s="112"/>
      <c r="H227" s="112"/>
      <c r="I227" s="112"/>
      <c r="J227" s="82"/>
    </row>
    <row r="228" spans="1:10" x14ac:dyDescent="0.25">
      <c r="A228" s="111"/>
      <c r="B228" s="111"/>
      <c r="C228" s="112"/>
      <c r="D228" s="112"/>
      <c r="E228" s="112"/>
      <c r="F228" s="112"/>
      <c r="G228" s="112"/>
      <c r="H228" s="112"/>
      <c r="I228" s="112"/>
      <c r="J228" s="82"/>
    </row>
    <row r="229" spans="1:10" x14ac:dyDescent="0.25">
      <c r="A229" s="111"/>
      <c r="B229" s="111"/>
      <c r="C229" s="112"/>
      <c r="D229" s="112"/>
      <c r="E229" s="112"/>
      <c r="F229" s="112"/>
      <c r="G229" s="112"/>
      <c r="H229" s="112"/>
      <c r="I229" s="112"/>
      <c r="J229" s="82"/>
    </row>
    <row r="230" spans="1:10" x14ac:dyDescent="0.25">
      <c r="A230" s="111"/>
      <c r="B230" s="111"/>
      <c r="C230" s="112"/>
      <c r="D230" s="112"/>
      <c r="E230" s="112"/>
      <c r="F230" s="112"/>
      <c r="G230" s="112"/>
      <c r="H230" s="112"/>
      <c r="I230" s="112"/>
      <c r="J230" s="82"/>
    </row>
    <row r="231" spans="1:10" x14ac:dyDescent="0.25">
      <c r="A231" s="111"/>
      <c r="B231" s="111"/>
      <c r="C231" s="112"/>
      <c r="D231" s="112"/>
      <c r="E231" s="112"/>
      <c r="F231" s="112"/>
      <c r="G231" s="112"/>
      <c r="H231" s="112"/>
      <c r="I231" s="112"/>
      <c r="J231" s="82"/>
    </row>
    <row r="232" spans="1:10" x14ac:dyDescent="0.25">
      <c r="A232" s="111"/>
      <c r="B232" s="111"/>
      <c r="C232" s="112"/>
      <c r="D232" s="112"/>
      <c r="E232" s="112"/>
      <c r="F232" s="112"/>
      <c r="G232" s="112"/>
      <c r="H232" s="112"/>
      <c r="I232" s="112"/>
      <c r="J232" s="82"/>
    </row>
    <row r="233" spans="1:10" x14ac:dyDescent="0.25">
      <c r="A233" s="111"/>
      <c r="B233" s="111"/>
      <c r="C233" s="112"/>
      <c r="D233" s="112"/>
      <c r="E233" s="112"/>
      <c r="F233" s="112"/>
      <c r="G233" s="112"/>
      <c r="H233" s="112"/>
      <c r="I233" s="112"/>
      <c r="J233" s="82"/>
    </row>
    <row r="234" spans="1:10" x14ac:dyDescent="0.25">
      <c r="A234" s="111"/>
      <c r="B234" s="111"/>
      <c r="C234" s="112"/>
      <c r="D234" s="112"/>
      <c r="E234" s="112"/>
      <c r="F234" s="112"/>
      <c r="G234" s="112"/>
      <c r="H234" s="112"/>
      <c r="I234" s="112"/>
      <c r="J234" s="82"/>
    </row>
    <row r="235" spans="1:10" x14ac:dyDescent="0.25">
      <c r="A235" s="111"/>
      <c r="B235" s="111"/>
      <c r="C235" s="112"/>
      <c r="D235" s="112"/>
      <c r="E235" s="112"/>
      <c r="F235" s="112"/>
      <c r="G235" s="112"/>
      <c r="H235" s="112"/>
      <c r="I235" s="112"/>
      <c r="J235" s="82"/>
    </row>
    <row r="236" spans="1:10" x14ac:dyDescent="0.25">
      <c r="A236" s="111"/>
      <c r="B236" s="111"/>
      <c r="C236" s="112"/>
      <c r="D236" s="112"/>
      <c r="E236" s="112"/>
      <c r="F236" s="112"/>
      <c r="G236" s="112"/>
      <c r="H236" s="112"/>
      <c r="I236" s="112"/>
      <c r="J236" s="82"/>
    </row>
    <row r="237" spans="1:10" x14ac:dyDescent="0.25">
      <c r="A237" s="111"/>
      <c r="B237" s="111"/>
      <c r="C237" s="112"/>
      <c r="D237" s="112"/>
      <c r="E237" s="112"/>
      <c r="F237" s="112"/>
      <c r="G237" s="112"/>
      <c r="H237" s="112"/>
      <c r="I237" s="112"/>
      <c r="J237" s="82"/>
    </row>
    <row r="238" spans="1:10" x14ac:dyDescent="0.25">
      <c r="A238" s="111"/>
      <c r="B238" s="111"/>
      <c r="C238" s="112"/>
      <c r="D238" s="112"/>
      <c r="E238" s="112"/>
      <c r="F238" s="112"/>
      <c r="G238" s="112"/>
      <c r="H238" s="112"/>
      <c r="I238" s="112"/>
      <c r="J238" s="82"/>
    </row>
    <row r="239" spans="1:10" x14ac:dyDescent="0.25">
      <c r="A239" s="111"/>
      <c r="B239" s="111"/>
      <c r="C239" s="112"/>
      <c r="D239" s="112"/>
      <c r="E239" s="112"/>
      <c r="F239" s="112"/>
      <c r="G239" s="112"/>
      <c r="H239" s="112"/>
      <c r="I239" s="112"/>
      <c r="J239" s="82"/>
    </row>
    <row r="240" spans="1:10" x14ac:dyDescent="0.25">
      <c r="A240" s="111"/>
      <c r="B240" s="111"/>
      <c r="C240" s="112"/>
      <c r="D240" s="112"/>
      <c r="E240" s="112"/>
      <c r="F240" s="112"/>
      <c r="G240" s="112"/>
      <c r="H240" s="112"/>
      <c r="I240" s="112"/>
      <c r="J240" s="82"/>
    </row>
    <row r="241" spans="1:10" x14ac:dyDescent="0.25">
      <c r="A241" s="111"/>
      <c r="B241" s="111"/>
      <c r="C241" s="112"/>
      <c r="D241" s="112"/>
      <c r="E241" s="112"/>
      <c r="F241" s="112"/>
      <c r="G241" s="112"/>
      <c r="H241" s="112"/>
      <c r="I241" s="112"/>
      <c r="J241" s="82"/>
    </row>
    <row r="242" spans="1:10" x14ac:dyDescent="0.25">
      <c r="A242" s="111"/>
      <c r="B242" s="111"/>
      <c r="C242" s="112"/>
      <c r="D242" s="112"/>
      <c r="E242" s="112"/>
      <c r="F242" s="112"/>
      <c r="G242" s="112"/>
      <c r="H242" s="112"/>
      <c r="I242" s="112"/>
      <c r="J242" s="82"/>
    </row>
    <row r="243" spans="1:10" x14ac:dyDescent="0.25">
      <c r="A243" s="111"/>
      <c r="B243" s="111"/>
      <c r="C243" s="112"/>
      <c r="D243" s="112"/>
      <c r="E243" s="112"/>
      <c r="F243" s="112"/>
      <c r="G243" s="112"/>
      <c r="H243" s="112"/>
      <c r="I243" s="112"/>
      <c r="J243" s="82"/>
    </row>
    <row r="244" spans="1:10" x14ac:dyDescent="0.25">
      <c r="A244" s="111"/>
      <c r="B244" s="111"/>
      <c r="C244" s="112"/>
      <c r="D244" s="112"/>
      <c r="E244" s="112"/>
      <c r="F244" s="112"/>
      <c r="G244" s="112"/>
      <c r="H244" s="112"/>
      <c r="I244" s="112"/>
      <c r="J244" s="82"/>
    </row>
    <row r="245" spans="1:10" x14ac:dyDescent="0.25">
      <c r="A245" s="111"/>
      <c r="B245" s="111"/>
      <c r="C245" s="112"/>
      <c r="D245" s="112"/>
      <c r="E245" s="112"/>
      <c r="F245" s="112"/>
      <c r="G245" s="112"/>
      <c r="H245" s="112"/>
      <c r="I245" s="112"/>
      <c r="J245" s="82"/>
    </row>
    <row r="246" spans="1:10" x14ac:dyDescent="0.25">
      <c r="A246" s="111"/>
      <c r="B246" s="111"/>
      <c r="C246" s="112"/>
      <c r="D246" s="112"/>
      <c r="E246" s="112"/>
      <c r="F246" s="112"/>
      <c r="G246" s="112"/>
      <c r="H246" s="112"/>
      <c r="I246" s="112"/>
      <c r="J246" s="82"/>
    </row>
    <row r="247" spans="1:10" x14ac:dyDescent="0.25">
      <c r="A247" s="111"/>
      <c r="B247" s="111"/>
      <c r="C247" s="112"/>
      <c r="D247" s="112"/>
      <c r="E247" s="112"/>
      <c r="F247" s="112"/>
      <c r="G247" s="112"/>
      <c r="H247" s="112"/>
      <c r="I247" s="112"/>
      <c r="J247" s="82"/>
    </row>
    <row r="248" spans="1:10" x14ac:dyDescent="0.25">
      <c r="A248" s="111"/>
      <c r="B248" s="111"/>
      <c r="C248" s="112"/>
      <c r="D248" s="112"/>
      <c r="E248" s="112"/>
      <c r="F248" s="112"/>
      <c r="G248" s="112"/>
      <c r="H248" s="112"/>
      <c r="I248" s="112"/>
      <c r="J248" s="82"/>
    </row>
    <row r="249" spans="1:10" x14ac:dyDescent="0.25">
      <c r="A249" s="111"/>
      <c r="B249" s="111"/>
      <c r="C249" s="112"/>
      <c r="D249" s="112"/>
      <c r="E249" s="112"/>
      <c r="F249" s="112"/>
      <c r="G249" s="112"/>
      <c r="H249" s="112"/>
      <c r="I249" s="112"/>
      <c r="J249" s="82"/>
    </row>
    <row r="250" spans="1:10" x14ac:dyDescent="0.25">
      <c r="A250" s="111"/>
      <c r="B250" s="111"/>
      <c r="C250" s="112"/>
      <c r="D250" s="112"/>
      <c r="E250" s="112"/>
      <c r="F250" s="112"/>
      <c r="G250" s="112"/>
      <c r="H250" s="112"/>
      <c r="I250" s="112"/>
      <c r="J250" s="82"/>
    </row>
    <row r="251" spans="1:10" x14ac:dyDescent="0.25">
      <c r="A251" s="111"/>
      <c r="B251" s="111"/>
      <c r="C251" s="112"/>
      <c r="D251" s="112"/>
      <c r="E251" s="112"/>
      <c r="F251" s="112"/>
      <c r="G251" s="112"/>
      <c r="H251" s="112"/>
      <c r="I251" s="112"/>
      <c r="J251" s="82"/>
    </row>
    <row r="252" spans="1:10" x14ac:dyDescent="0.25">
      <c r="A252" s="111"/>
      <c r="B252" s="111"/>
      <c r="C252" s="112"/>
      <c r="D252" s="112"/>
      <c r="E252" s="112"/>
      <c r="F252" s="112"/>
      <c r="G252" s="112"/>
      <c r="H252" s="112"/>
      <c r="I252" s="112"/>
      <c r="J252" s="82"/>
    </row>
    <row r="253" spans="1:10" x14ac:dyDescent="0.25">
      <c r="A253" s="111"/>
      <c r="B253" s="111"/>
      <c r="C253" s="112"/>
      <c r="D253" s="112"/>
      <c r="E253" s="112"/>
      <c r="F253" s="112"/>
      <c r="G253" s="112"/>
      <c r="H253" s="112"/>
      <c r="I253" s="112"/>
      <c r="J253" s="82"/>
    </row>
    <row r="254" spans="1:10" x14ac:dyDescent="0.25">
      <c r="A254" s="111"/>
      <c r="B254" s="111"/>
      <c r="C254" s="112"/>
      <c r="D254" s="112"/>
      <c r="E254" s="112"/>
      <c r="F254" s="112"/>
      <c r="G254" s="112"/>
      <c r="H254" s="112"/>
      <c r="I254" s="112"/>
      <c r="J254" s="82"/>
    </row>
    <row r="255" spans="1:10" x14ac:dyDescent="0.25">
      <c r="A255" s="111"/>
      <c r="B255" s="111"/>
      <c r="C255" s="112"/>
      <c r="D255" s="112"/>
      <c r="E255" s="112"/>
      <c r="F255" s="112"/>
      <c r="G255" s="112"/>
      <c r="H255" s="112"/>
      <c r="I255" s="112"/>
      <c r="J255" s="82"/>
    </row>
    <row r="256" spans="1:10" x14ac:dyDescent="0.25">
      <c r="A256" s="111"/>
      <c r="B256" s="111"/>
      <c r="C256" s="112"/>
      <c r="D256" s="112"/>
      <c r="E256" s="112"/>
      <c r="F256" s="112"/>
      <c r="G256" s="112"/>
      <c r="H256" s="112"/>
      <c r="I256" s="112"/>
      <c r="J256" s="82"/>
    </row>
    <row r="257" spans="1:10" x14ac:dyDescent="0.25">
      <c r="A257" s="111"/>
      <c r="B257" s="111"/>
      <c r="C257" s="112"/>
      <c r="D257" s="112"/>
      <c r="E257" s="112"/>
      <c r="F257" s="112"/>
      <c r="G257" s="112"/>
      <c r="H257" s="112"/>
      <c r="I257" s="112"/>
      <c r="J257" s="82"/>
    </row>
    <row r="258" spans="1:10" x14ac:dyDescent="0.25">
      <c r="A258" s="111"/>
      <c r="B258" s="111"/>
      <c r="C258" s="112"/>
      <c r="D258" s="112"/>
      <c r="E258" s="112"/>
      <c r="F258" s="112"/>
      <c r="G258" s="112"/>
      <c r="H258" s="112"/>
      <c r="I258" s="112"/>
      <c r="J258" s="82"/>
    </row>
    <row r="259" spans="1:10" x14ac:dyDescent="0.25">
      <c r="A259" s="111"/>
      <c r="B259" s="111"/>
      <c r="C259" s="112"/>
      <c r="D259" s="112"/>
      <c r="E259" s="112"/>
      <c r="F259" s="112"/>
      <c r="G259" s="112"/>
      <c r="H259" s="112"/>
      <c r="I259" s="112"/>
      <c r="J259" s="82"/>
    </row>
    <row r="260" spans="1:10" x14ac:dyDescent="0.25">
      <c r="A260" s="111"/>
      <c r="B260" s="111"/>
      <c r="C260" s="112"/>
      <c r="D260" s="112"/>
      <c r="E260" s="112"/>
      <c r="F260" s="112"/>
      <c r="G260" s="112"/>
      <c r="H260" s="112"/>
      <c r="I260" s="82"/>
      <c r="J260" s="82"/>
    </row>
    <row r="261" spans="1:10" x14ac:dyDescent="0.25">
      <c r="A261" s="111"/>
      <c r="B261" s="111"/>
      <c r="C261" s="112"/>
      <c r="D261" s="112"/>
      <c r="E261" s="112"/>
      <c r="F261" s="112"/>
      <c r="G261" s="112"/>
      <c r="H261" s="112"/>
      <c r="I261" s="82"/>
      <c r="J261" s="82"/>
    </row>
    <row r="262" spans="1:10" x14ac:dyDescent="0.25">
      <c r="A262" s="111"/>
      <c r="B262" s="111"/>
      <c r="C262" s="112"/>
      <c r="D262" s="112"/>
      <c r="E262" s="112"/>
      <c r="F262" s="112"/>
      <c r="G262" s="112"/>
      <c r="H262" s="112"/>
      <c r="I262" s="82"/>
      <c r="J262" s="82"/>
    </row>
    <row r="263" spans="1:10" x14ac:dyDescent="0.25">
      <c r="A263" s="111"/>
      <c r="B263" s="111"/>
      <c r="C263" s="112"/>
      <c r="D263" s="112"/>
      <c r="E263" s="112"/>
      <c r="F263" s="112"/>
      <c r="G263" s="112"/>
      <c r="H263" s="112"/>
      <c r="I263" s="82"/>
      <c r="J263" s="82"/>
    </row>
    <row r="264" spans="1:10" x14ac:dyDescent="0.25">
      <c r="A264" s="111"/>
      <c r="B264" s="111"/>
      <c r="C264" s="112"/>
      <c r="D264" s="112"/>
      <c r="E264" s="112"/>
      <c r="F264" s="112"/>
      <c r="G264" s="112"/>
      <c r="H264" s="112"/>
      <c r="I264" s="82"/>
      <c r="J264" s="82"/>
    </row>
    <row r="265" spans="1:10" x14ac:dyDescent="0.25">
      <c r="A265" s="111"/>
      <c r="B265" s="111"/>
      <c r="C265" s="112"/>
      <c r="D265" s="112"/>
      <c r="E265" s="112"/>
      <c r="F265" s="112"/>
      <c r="G265" s="112"/>
      <c r="H265" s="112"/>
      <c r="I265" s="82"/>
      <c r="J265" s="82"/>
    </row>
    <row r="266" spans="1:10" x14ac:dyDescent="0.25">
      <c r="A266" s="111"/>
      <c r="B266" s="111"/>
      <c r="C266" s="112"/>
      <c r="D266" s="112"/>
      <c r="E266" s="112"/>
      <c r="F266" s="112"/>
      <c r="G266" s="112"/>
      <c r="H266" s="112"/>
      <c r="I266" s="82"/>
      <c r="J266" s="82"/>
    </row>
    <row r="267" spans="1:10" x14ac:dyDescent="0.25">
      <c r="A267" s="111"/>
      <c r="B267" s="111"/>
      <c r="C267" s="112"/>
      <c r="D267" s="112"/>
      <c r="E267" s="112"/>
      <c r="F267" s="112"/>
      <c r="G267" s="112"/>
      <c r="H267" s="112"/>
      <c r="I267" s="82"/>
      <c r="J267" s="82"/>
    </row>
    <row r="268" spans="1:10" x14ac:dyDescent="0.25">
      <c r="A268" s="111"/>
      <c r="B268" s="111"/>
      <c r="C268" s="112"/>
      <c r="D268" s="112"/>
      <c r="E268" s="112"/>
      <c r="F268" s="112"/>
      <c r="G268" s="112"/>
      <c r="H268" s="112"/>
      <c r="I268" s="82"/>
      <c r="J268" s="82"/>
    </row>
    <row r="269" spans="1:10" x14ac:dyDescent="0.25">
      <c r="A269" s="111"/>
      <c r="B269" s="111"/>
      <c r="C269" s="112"/>
      <c r="D269" s="112"/>
      <c r="E269" s="112"/>
      <c r="F269" s="112"/>
      <c r="G269" s="112"/>
      <c r="H269" s="112"/>
      <c r="I269" s="82"/>
      <c r="J269" s="82"/>
    </row>
    <row r="270" spans="1:10" x14ac:dyDescent="0.25">
      <c r="A270" s="111"/>
      <c r="B270" s="111"/>
      <c r="C270" s="112"/>
      <c r="D270" s="112"/>
      <c r="E270" s="112"/>
      <c r="F270" s="112"/>
      <c r="G270" s="112"/>
      <c r="H270" s="112"/>
      <c r="I270" s="82"/>
      <c r="J270" s="82"/>
    </row>
    <row r="271" spans="1:10" x14ac:dyDescent="0.25">
      <c r="A271" s="111"/>
      <c r="B271" s="111"/>
      <c r="C271" s="112"/>
      <c r="D271" s="112"/>
      <c r="E271" s="112"/>
      <c r="F271" s="112"/>
      <c r="G271" s="112"/>
      <c r="H271" s="112"/>
      <c r="I271" s="82"/>
      <c r="J271" s="82"/>
    </row>
    <row r="272" spans="1:10" x14ac:dyDescent="0.25">
      <c r="A272" s="111"/>
      <c r="B272" s="111"/>
      <c r="C272" s="112"/>
      <c r="D272" s="112"/>
      <c r="E272" s="112"/>
      <c r="F272" s="112"/>
      <c r="G272" s="112"/>
      <c r="H272" s="112"/>
      <c r="I272" s="82"/>
      <c r="J272" s="82"/>
    </row>
    <row r="273" spans="1:10" x14ac:dyDescent="0.25">
      <c r="A273" s="111"/>
      <c r="B273" s="111"/>
      <c r="C273" s="111"/>
      <c r="D273" s="111"/>
      <c r="E273" s="111"/>
      <c r="F273" s="111"/>
      <c r="G273" s="112"/>
      <c r="H273" s="112"/>
      <c r="I273" s="82"/>
      <c r="J273" s="82"/>
    </row>
    <row r="274" spans="1:10" x14ac:dyDescent="0.25">
      <c r="A274" s="111"/>
      <c r="B274" s="111"/>
      <c r="C274" s="111"/>
      <c r="D274" s="111"/>
      <c r="E274" s="111"/>
      <c r="F274" s="111"/>
      <c r="G274" s="112"/>
      <c r="H274" s="112"/>
      <c r="I274" s="82"/>
      <c r="J274" s="82"/>
    </row>
    <row r="275" spans="1:10" x14ac:dyDescent="0.25">
      <c r="A275" s="111"/>
      <c r="B275" s="111"/>
      <c r="C275" s="111"/>
      <c r="D275" s="111"/>
      <c r="E275" s="111"/>
      <c r="F275" s="111"/>
      <c r="G275" s="112"/>
      <c r="H275" s="112"/>
      <c r="I275" s="82"/>
      <c r="J275" s="82"/>
    </row>
    <row r="276" spans="1:10" x14ac:dyDescent="0.25">
      <c r="A276" s="111"/>
      <c r="B276" s="111"/>
      <c r="C276" s="111"/>
      <c r="D276" s="111"/>
      <c r="E276" s="111"/>
      <c r="F276" s="111"/>
      <c r="G276" s="112"/>
      <c r="H276" s="112"/>
      <c r="I276" s="82"/>
      <c r="J276" s="82"/>
    </row>
    <row r="277" spans="1:10" x14ac:dyDescent="0.25">
      <c r="A277" s="111"/>
      <c r="B277" s="111"/>
      <c r="C277" s="111"/>
      <c r="D277" s="111"/>
      <c r="E277" s="111"/>
      <c r="F277" s="111"/>
      <c r="G277" s="112"/>
      <c r="H277" s="112"/>
      <c r="I277" s="82"/>
      <c r="J277" s="82"/>
    </row>
    <row r="278" spans="1:10" x14ac:dyDescent="0.25">
      <c r="A278" s="111"/>
      <c r="B278" s="111"/>
      <c r="C278" s="111"/>
      <c r="D278" s="111"/>
      <c r="E278" s="111"/>
      <c r="F278" s="111"/>
      <c r="G278" s="112"/>
      <c r="H278" s="112"/>
      <c r="I278" s="82"/>
      <c r="J278" s="82"/>
    </row>
    <row r="279" spans="1:10" x14ac:dyDescent="0.25">
      <c r="A279" s="111"/>
      <c r="B279" s="111"/>
      <c r="C279" s="111"/>
      <c r="D279" s="111"/>
      <c r="E279" s="111"/>
      <c r="F279" s="111"/>
      <c r="G279" s="112"/>
      <c r="H279" s="112"/>
      <c r="I279" s="82"/>
      <c r="J279" s="82"/>
    </row>
    <row r="280" spans="1:10" x14ac:dyDescent="0.25">
      <c r="A280" s="111"/>
      <c r="B280" s="111"/>
      <c r="C280" s="111"/>
      <c r="D280" s="111"/>
      <c r="E280" s="111"/>
      <c r="F280" s="111"/>
      <c r="G280" s="112"/>
      <c r="H280" s="112"/>
      <c r="I280" s="82"/>
      <c r="J280" s="82"/>
    </row>
    <row r="281" spans="1:10" x14ac:dyDescent="0.25">
      <c r="A281" s="111"/>
      <c r="B281" s="111"/>
      <c r="C281" s="111"/>
      <c r="D281" s="111"/>
      <c r="E281" s="111"/>
      <c r="F281" s="111"/>
      <c r="G281" s="112"/>
      <c r="H281" s="112"/>
      <c r="I281" s="82"/>
      <c r="J281" s="82"/>
    </row>
    <row r="282" spans="1:10" x14ac:dyDescent="0.25">
      <c r="A282" s="111"/>
      <c r="B282" s="111"/>
      <c r="C282" s="111"/>
      <c r="D282" s="111"/>
      <c r="E282" s="111"/>
      <c r="F282" s="111"/>
      <c r="G282" s="112"/>
      <c r="H282" s="112"/>
      <c r="I282" s="82"/>
      <c r="J282" s="82"/>
    </row>
  </sheetData>
  <mergeCells count="31">
    <mergeCell ref="A1:I1"/>
    <mergeCell ref="A2:I2"/>
    <mergeCell ref="A3:I3"/>
    <mergeCell ref="A5:A6"/>
    <mergeCell ref="B5:B6"/>
    <mergeCell ref="C5:C6"/>
    <mergeCell ref="D5:D6"/>
    <mergeCell ref="E5:E6"/>
    <mergeCell ref="F5:F6"/>
    <mergeCell ref="A90:A91"/>
    <mergeCell ref="A7:A10"/>
    <mergeCell ref="A11:A17"/>
    <mergeCell ref="A18:A19"/>
    <mergeCell ref="A20:A21"/>
    <mergeCell ref="A22:A23"/>
    <mergeCell ref="A24:A55"/>
    <mergeCell ref="A56:A57"/>
    <mergeCell ref="A58:A59"/>
    <mergeCell ref="A60:A82"/>
    <mergeCell ref="A83:A86"/>
    <mergeCell ref="A87:A89"/>
    <mergeCell ref="A113:A115"/>
    <mergeCell ref="A116:A118"/>
    <mergeCell ref="A119:A121"/>
    <mergeCell ref="A122:A123"/>
    <mergeCell ref="A92:A94"/>
    <mergeCell ref="A95:A96"/>
    <mergeCell ref="A97:A103"/>
    <mergeCell ref="A105:A107"/>
    <mergeCell ref="A108:A109"/>
    <mergeCell ref="A110:A11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7"/>
  <sheetViews>
    <sheetView tabSelected="1" topLeftCell="A94" zoomScale="115" zoomScaleNormal="115" workbookViewId="0">
      <selection activeCell="L90" sqref="L90"/>
    </sheetView>
  </sheetViews>
  <sheetFormatPr defaultRowHeight="15" x14ac:dyDescent="0.25"/>
  <cols>
    <col min="1" max="1" width="4.7109375" customWidth="1"/>
    <col min="2" max="2" width="26.85546875" customWidth="1"/>
    <col min="3" max="3" width="11.140625" customWidth="1"/>
    <col min="4" max="4" width="10.42578125" customWidth="1"/>
    <col min="5" max="5" width="11.85546875" customWidth="1"/>
    <col min="6" max="6" width="10.28515625" customWidth="1"/>
    <col min="7" max="7" width="9.42578125" customWidth="1"/>
    <col min="8" max="8" width="9.5703125" customWidth="1"/>
    <col min="9" max="9" width="10.28515625" customWidth="1"/>
  </cols>
  <sheetData>
    <row r="2" spans="1:9" x14ac:dyDescent="0.25">
      <c r="A2" s="271" t="s">
        <v>0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25">
      <c r="A3" s="271" t="s">
        <v>180</v>
      </c>
      <c r="B3" s="271"/>
      <c r="C3" s="271"/>
      <c r="D3" s="271"/>
      <c r="E3" s="271"/>
      <c r="F3" s="271"/>
      <c r="G3" s="271"/>
      <c r="H3" s="271"/>
      <c r="I3" s="271"/>
    </row>
    <row r="5" spans="1:9" ht="30" x14ac:dyDescent="0.25">
      <c r="A5" s="272" t="s">
        <v>1</v>
      </c>
      <c r="B5" s="274" t="s">
        <v>2</v>
      </c>
      <c r="C5" s="272" t="s">
        <v>161</v>
      </c>
      <c r="D5" s="272" t="s">
        <v>184</v>
      </c>
      <c r="E5" s="272" t="s">
        <v>181</v>
      </c>
      <c r="F5" s="272" t="s">
        <v>182</v>
      </c>
      <c r="G5" s="1" t="s">
        <v>5</v>
      </c>
      <c r="H5" s="1" t="s">
        <v>5</v>
      </c>
      <c r="I5" s="2" t="s">
        <v>5</v>
      </c>
    </row>
    <row r="6" spans="1:9" ht="24" thickBot="1" x14ac:dyDescent="0.3">
      <c r="A6" s="273"/>
      <c r="B6" s="275"/>
      <c r="C6" s="273"/>
      <c r="D6" s="273"/>
      <c r="E6" s="273"/>
      <c r="F6" s="273"/>
      <c r="G6" s="3" t="s">
        <v>185</v>
      </c>
      <c r="H6" s="3" t="s">
        <v>186</v>
      </c>
      <c r="I6" s="4" t="s">
        <v>183</v>
      </c>
    </row>
    <row r="7" spans="1:9" ht="28.5" customHeight="1" x14ac:dyDescent="0.25">
      <c r="A7" s="267">
        <v>1</v>
      </c>
      <c r="B7" s="5" t="s">
        <v>9</v>
      </c>
      <c r="C7" s="6">
        <v>903</v>
      </c>
      <c r="D7" s="257">
        <v>735</v>
      </c>
      <c r="E7" s="8">
        <v>734</v>
      </c>
      <c r="F7" s="257">
        <v>735</v>
      </c>
      <c r="G7" s="10">
        <f>F7/E7*100</f>
        <v>100.13623978201636</v>
      </c>
      <c r="H7" s="11">
        <f>F7/D7*100</f>
        <v>100</v>
      </c>
      <c r="I7" s="12">
        <f>F7/C7*100</f>
        <v>81.395348837209298</v>
      </c>
    </row>
    <row r="8" spans="1:9" x14ac:dyDescent="0.25">
      <c r="A8" s="268"/>
      <c r="B8" s="13" t="s">
        <v>10</v>
      </c>
      <c r="C8" s="14">
        <v>12</v>
      </c>
      <c r="D8" s="244">
        <v>0</v>
      </c>
      <c r="E8" s="14">
        <v>0</v>
      </c>
      <c r="F8" s="244">
        <v>0</v>
      </c>
      <c r="G8" s="15" t="e">
        <f>F8/E8*100</f>
        <v>#DIV/0!</v>
      </c>
      <c r="H8" s="16" t="e">
        <f t="shared" ref="H8:H77" si="0">F8/D8*100</f>
        <v>#DIV/0!</v>
      </c>
      <c r="I8" s="17">
        <f t="shared" ref="I8:I78" si="1">F8/C8*100</f>
        <v>0</v>
      </c>
    </row>
    <row r="9" spans="1:9" x14ac:dyDescent="0.25">
      <c r="A9" s="268"/>
      <c r="B9" s="18" t="s">
        <v>11</v>
      </c>
      <c r="C9" s="19">
        <v>0</v>
      </c>
      <c r="D9" s="244">
        <v>0</v>
      </c>
      <c r="E9" s="19">
        <v>0</v>
      </c>
      <c r="F9" s="244">
        <v>0</v>
      </c>
      <c r="G9" s="15" t="e">
        <f>F9/E9*100</f>
        <v>#DIV/0!</v>
      </c>
      <c r="H9" s="16" t="e">
        <f>F9/D9*100</f>
        <v>#DIV/0!</v>
      </c>
      <c r="I9" s="17" t="e">
        <f>F9/C9*100</f>
        <v>#DIV/0!</v>
      </c>
    </row>
    <row r="10" spans="1:9" ht="15.75" thickBot="1" x14ac:dyDescent="0.3">
      <c r="A10" s="269"/>
      <c r="B10" s="20" t="s">
        <v>12</v>
      </c>
      <c r="C10" s="21">
        <v>3</v>
      </c>
      <c r="D10" s="21">
        <v>1</v>
      </c>
      <c r="E10" s="21">
        <v>0</v>
      </c>
      <c r="F10" s="21">
        <v>0</v>
      </c>
      <c r="G10" s="22" t="e">
        <f t="shared" ref="G10:G79" si="2">F10/E10*100</f>
        <v>#DIV/0!</v>
      </c>
      <c r="H10" s="23">
        <f t="shared" si="0"/>
        <v>0</v>
      </c>
      <c r="I10" s="24">
        <f t="shared" si="1"/>
        <v>0</v>
      </c>
    </row>
    <row r="11" spans="1:9" x14ac:dyDescent="0.25">
      <c r="A11" s="267">
        <v>2</v>
      </c>
      <c r="B11" s="25" t="s">
        <v>13</v>
      </c>
      <c r="C11" s="6">
        <v>695</v>
      </c>
      <c r="D11" s="245">
        <v>535</v>
      </c>
      <c r="E11" s="6">
        <v>534</v>
      </c>
      <c r="F11" s="245">
        <v>535</v>
      </c>
      <c r="G11" s="10">
        <f t="shared" si="2"/>
        <v>100.18726591760299</v>
      </c>
      <c r="H11" s="11">
        <f t="shared" si="0"/>
        <v>100</v>
      </c>
      <c r="I11" s="12">
        <f t="shared" si="1"/>
        <v>76.978417266187051</v>
      </c>
    </row>
    <row r="12" spans="1:9" x14ac:dyDescent="0.25">
      <c r="A12" s="268"/>
      <c r="B12" s="13" t="s">
        <v>14</v>
      </c>
      <c r="C12" s="14">
        <v>672</v>
      </c>
      <c r="D12" s="244">
        <v>503</v>
      </c>
      <c r="E12" s="14">
        <v>503</v>
      </c>
      <c r="F12" s="244">
        <v>503</v>
      </c>
      <c r="G12" s="15">
        <f t="shared" si="2"/>
        <v>100</v>
      </c>
      <c r="H12" s="16">
        <f t="shared" si="0"/>
        <v>100</v>
      </c>
      <c r="I12" s="17">
        <f t="shared" si="1"/>
        <v>74.851190476190482</v>
      </c>
    </row>
    <row r="13" spans="1:9" x14ac:dyDescent="0.25">
      <c r="A13" s="268"/>
      <c r="B13" s="13" t="s">
        <v>15</v>
      </c>
      <c r="C13" s="14">
        <v>57</v>
      </c>
      <c r="D13" s="244">
        <v>24</v>
      </c>
      <c r="E13" s="14">
        <v>24</v>
      </c>
      <c r="F13" s="244">
        <v>24</v>
      </c>
      <c r="G13" s="15">
        <f t="shared" si="2"/>
        <v>100</v>
      </c>
      <c r="H13" s="16">
        <f t="shared" si="0"/>
        <v>100</v>
      </c>
      <c r="I13" s="17">
        <f t="shared" si="1"/>
        <v>42.105263157894733</v>
      </c>
    </row>
    <row r="14" spans="1:9" x14ac:dyDescent="0.25">
      <c r="A14" s="268"/>
      <c r="B14" s="13" t="s">
        <v>16</v>
      </c>
      <c r="C14" s="14">
        <v>22</v>
      </c>
      <c r="D14" s="244">
        <v>14</v>
      </c>
      <c r="E14" s="14">
        <v>5</v>
      </c>
      <c r="F14" s="244">
        <v>5</v>
      </c>
      <c r="G14" s="15">
        <f t="shared" si="2"/>
        <v>100</v>
      </c>
      <c r="H14" s="16">
        <f t="shared" si="0"/>
        <v>35.714285714285715</v>
      </c>
      <c r="I14" s="17">
        <f t="shared" si="1"/>
        <v>22.727272727272727</v>
      </c>
    </row>
    <row r="15" spans="1:9" ht="27.75" customHeight="1" x14ac:dyDescent="0.25">
      <c r="A15" s="268"/>
      <c r="B15" s="26" t="s">
        <v>17</v>
      </c>
      <c r="C15" s="27">
        <f>C12+C14</f>
        <v>694</v>
      </c>
      <c r="D15" s="27">
        <v>508</v>
      </c>
      <c r="E15" s="27">
        <v>508</v>
      </c>
      <c r="F15" s="27">
        <v>508</v>
      </c>
      <c r="G15" s="15">
        <f t="shared" si="2"/>
        <v>100</v>
      </c>
      <c r="H15" s="16">
        <f t="shared" si="0"/>
        <v>100</v>
      </c>
      <c r="I15" s="17">
        <f t="shared" si="1"/>
        <v>73.198847262247838</v>
      </c>
    </row>
    <row r="16" spans="1:9" ht="23.25" customHeight="1" x14ac:dyDescent="0.25">
      <c r="A16" s="268"/>
      <c r="B16" s="28" t="s">
        <v>18</v>
      </c>
      <c r="C16" s="29">
        <f>C14/C15</f>
        <v>3.1700288184438041E-2</v>
      </c>
      <c r="D16" s="29">
        <v>2.76E-2</v>
      </c>
      <c r="E16" s="29">
        <v>9.7999999999999997E-3</v>
      </c>
      <c r="F16" s="29">
        <f>F14/F15</f>
        <v>9.8425196850393699E-3</v>
      </c>
      <c r="G16" s="15">
        <f t="shared" si="2"/>
        <v>100.43387433713644</v>
      </c>
      <c r="H16" s="16">
        <f t="shared" si="0"/>
        <v>35.661303206664385</v>
      </c>
      <c r="I16" s="17">
        <f t="shared" si="1"/>
        <v>31.048675733715104</v>
      </c>
    </row>
    <row r="17" spans="1:9" ht="17.25" customHeight="1" thickBot="1" x14ac:dyDescent="0.3">
      <c r="A17" s="269"/>
      <c r="B17" s="31" t="s">
        <v>19</v>
      </c>
      <c r="C17" s="32">
        <f>C13/C15</f>
        <v>8.2132564841498557E-2</v>
      </c>
      <c r="D17" s="32">
        <v>4.7199999999999999E-2</v>
      </c>
      <c r="E17" s="32">
        <v>4.7199999999999999E-2</v>
      </c>
      <c r="F17" s="32">
        <f>F13/F15</f>
        <v>4.7244094488188976E-2</v>
      </c>
      <c r="G17" s="22">
        <f t="shared" si="2"/>
        <v>100.0934205258241</v>
      </c>
      <c r="H17" s="23">
        <f t="shared" si="0"/>
        <v>100.0934205258241</v>
      </c>
      <c r="I17" s="24">
        <f t="shared" si="1"/>
        <v>57.521757148777453</v>
      </c>
    </row>
    <row r="18" spans="1:9" x14ac:dyDescent="0.25">
      <c r="A18" s="267">
        <v>3</v>
      </c>
      <c r="B18" s="25" t="s">
        <v>20</v>
      </c>
      <c r="C18" s="6">
        <v>35620</v>
      </c>
      <c r="D18" s="7">
        <v>26100</v>
      </c>
      <c r="E18" s="34">
        <v>26500</v>
      </c>
      <c r="F18" s="7">
        <v>27200</v>
      </c>
      <c r="G18" s="10">
        <f t="shared" si="2"/>
        <v>102.64150943396227</v>
      </c>
      <c r="H18" s="11">
        <f t="shared" si="0"/>
        <v>104.21455938697318</v>
      </c>
      <c r="I18" s="12">
        <f t="shared" si="1"/>
        <v>76.361594609769796</v>
      </c>
    </row>
    <row r="19" spans="1:9" ht="40.5" customHeight="1" thickBot="1" x14ac:dyDescent="0.3">
      <c r="A19" s="269"/>
      <c r="B19" s="35" t="s">
        <v>21</v>
      </c>
      <c r="C19" s="36">
        <f>C18/C12/3*1000</f>
        <v>17668.650793650795</v>
      </c>
      <c r="D19" s="36">
        <v>17296.2</v>
      </c>
      <c r="E19" s="36">
        <f t="shared" ref="E19:F19" si="3">E18/E12/3*1000</f>
        <v>17561.298873426113</v>
      </c>
      <c r="F19" s="36">
        <f t="shared" si="3"/>
        <v>18025.182239893969</v>
      </c>
      <c r="G19" s="22">
        <f t="shared" si="2"/>
        <v>102.64150943396224</v>
      </c>
      <c r="H19" s="23">
        <f t="shared" si="0"/>
        <v>104.21469594416098</v>
      </c>
      <c r="I19" s="24">
        <f t="shared" si="1"/>
        <v>102.01787590012981</v>
      </c>
    </row>
    <row r="20" spans="1:9" ht="30" customHeight="1" x14ac:dyDescent="0.25">
      <c r="A20" s="267">
        <v>4</v>
      </c>
      <c r="B20" s="5" t="s">
        <v>22</v>
      </c>
      <c r="C20" s="6">
        <v>69210</v>
      </c>
      <c r="D20" s="38">
        <v>31500</v>
      </c>
      <c r="E20" s="38">
        <v>32000</v>
      </c>
      <c r="F20" s="38">
        <v>32500</v>
      </c>
      <c r="G20" s="10">
        <f t="shared" si="2"/>
        <v>101.5625</v>
      </c>
      <c r="H20" s="11">
        <f t="shared" si="0"/>
        <v>103.17460317460319</v>
      </c>
      <c r="I20" s="12">
        <f t="shared" si="1"/>
        <v>46.958532004045658</v>
      </c>
    </row>
    <row r="21" spans="1:9" ht="15.75" thickBot="1" x14ac:dyDescent="0.3">
      <c r="A21" s="269"/>
      <c r="B21" s="39" t="s">
        <v>23</v>
      </c>
      <c r="C21" s="40">
        <f>C20/C7/12*1000</f>
        <v>6387.043189368771</v>
      </c>
      <c r="D21" s="40">
        <v>14285.71</v>
      </c>
      <c r="E21" s="40">
        <v>12074.43</v>
      </c>
      <c r="F21" s="40">
        <f>F20/F7/3*1000</f>
        <v>14739.229024943312</v>
      </c>
      <c r="G21" s="22">
        <f t="shared" si="2"/>
        <v>122.06977078788242</v>
      </c>
      <c r="H21" s="23">
        <f t="shared" si="0"/>
        <v>103.17463412699344</v>
      </c>
      <c r="I21" s="41">
        <f t="shared" si="1"/>
        <v>230.76764299131008</v>
      </c>
    </row>
    <row r="22" spans="1:9" ht="43.5" customHeight="1" x14ac:dyDescent="0.25">
      <c r="A22" s="267">
        <v>5</v>
      </c>
      <c r="B22" s="42" t="s">
        <v>24</v>
      </c>
      <c r="C22" s="6">
        <v>72</v>
      </c>
      <c r="D22" s="252">
        <v>5</v>
      </c>
      <c r="E22" s="38">
        <v>5</v>
      </c>
      <c r="F22" s="252">
        <v>5</v>
      </c>
      <c r="G22" s="10">
        <f t="shared" si="2"/>
        <v>100</v>
      </c>
      <c r="H22" s="11">
        <f t="shared" si="0"/>
        <v>100</v>
      </c>
      <c r="I22" s="43">
        <f t="shared" si="1"/>
        <v>6.9444444444444446</v>
      </c>
    </row>
    <row r="23" spans="1:9" ht="48.75" customHeight="1" thickBot="1" x14ac:dyDescent="0.3">
      <c r="A23" s="269"/>
      <c r="B23" s="44" t="s">
        <v>25</v>
      </c>
      <c r="C23" s="36">
        <f>C22/C7*100</f>
        <v>7.9734219269102988</v>
      </c>
      <c r="D23" s="36">
        <v>0.7</v>
      </c>
      <c r="E23" s="36">
        <f t="shared" ref="E23:F23" si="4">E22/E7*100</f>
        <v>0.68119891008174382</v>
      </c>
      <c r="F23" s="36">
        <f t="shared" si="4"/>
        <v>0.68027210884353739</v>
      </c>
      <c r="G23" s="22">
        <f t="shared" si="2"/>
        <v>99.863945578231295</v>
      </c>
      <c r="H23" s="23">
        <f t="shared" si="0"/>
        <v>97.181729834791071</v>
      </c>
      <c r="I23" s="41">
        <f t="shared" si="1"/>
        <v>8.5317460317460316</v>
      </c>
    </row>
    <row r="24" spans="1:9" ht="39.75" customHeight="1" x14ac:dyDescent="0.25">
      <c r="A24" s="267">
        <v>6</v>
      </c>
      <c r="B24" s="46" t="s">
        <v>26</v>
      </c>
      <c r="C24" s="8"/>
      <c r="D24" s="8"/>
      <c r="E24" s="47"/>
      <c r="F24" s="8"/>
      <c r="G24" s="10"/>
      <c r="H24" s="11"/>
      <c r="I24" s="43"/>
    </row>
    <row r="25" spans="1:9" x14ac:dyDescent="0.25">
      <c r="A25" s="268"/>
      <c r="B25" s="48" t="s">
        <v>27</v>
      </c>
      <c r="C25" s="14"/>
      <c r="D25" s="49">
        <v>11</v>
      </c>
      <c r="E25" s="49">
        <v>10</v>
      </c>
      <c r="F25" s="49">
        <v>12</v>
      </c>
      <c r="G25" s="15">
        <f t="shared" si="2"/>
        <v>120</v>
      </c>
      <c r="H25" s="16">
        <f t="shared" si="0"/>
        <v>109.09090909090908</v>
      </c>
      <c r="I25" s="50" t="e">
        <f t="shared" si="1"/>
        <v>#DIV/0!</v>
      </c>
    </row>
    <row r="26" spans="1:9" x14ac:dyDescent="0.25">
      <c r="A26" s="268"/>
      <c r="B26" s="13" t="s">
        <v>28</v>
      </c>
      <c r="C26" s="14"/>
      <c r="D26" s="52"/>
      <c r="E26" s="14"/>
      <c r="F26" s="52"/>
      <c r="G26" s="15" t="e">
        <f t="shared" si="2"/>
        <v>#DIV/0!</v>
      </c>
      <c r="H26" s="16" t="e">
        <f t="shared" si="0"/>
        <v>#DIV/0!</v>
      </c>
      <c r="I26" s="50" t="e">
        <f t="shared" si="1"/>
        <v>#DIV/0!</v>
      </c>
    </row>
    <row r="27" spans="1:9" x14ac:dyDescent="0.25">
      <c r="A27" s="268"/>
      <c r="B27" s="13" t="s">
        <v>29</v>
      </c>
      <c r="C27" s="14"/>
      <c r="D27" s="14"/>
      <c r="E27" s="14"/>
      <c r="F27" s="14"/>
      <c r="G27" s="15" t="e">
        <f>F27/E27*100</f>
        <v>#DIV/0!</v>
      </c>
      <c r="H27" s="16" t="e">
        <f>F27/D27*100</f>
        <v>#DIV/0!</v>
      </c>
      <c r="I27" s="50" t="e">
        <f>F27/C27*100</f>
        <v>#DIV/0!</v>
      </c>
    </row>
    <row r="28" spans="1:9" x14ac:dyDescent="0.25">
      <c r="A28" s="268"/>
      <c r="B28" s="13" t="s">
        <v>30</v>
      </c>
      <c r="C28" s="14"/>
      <c r="D28" s="14"/>
      <c r="E28" s="14"/>
      <c r="F28" s="14"/>
      <c r="G28" s="15" t="e">
        <f t="shared" si="2"/>
        <v>#DIV/0!</v>
      </c>
      <c r="H28" s="16" t="e">
        <f t="shared" si="0"/>
        <v>#DIV/0!</v>
      </c>
      <c r="I28" s="50" t="e">
        <f t="shared" si="1"/>
        <v>#DIV/0!</v>
      </c>
    </row>
    <row r="29" spans="1:9" x14ac:dyDescent="0.25">
      <c r="A29" s="268"/>
      <c r="B29" s="13" t="s">
        <v>31</v>
      </c>
      <c r="C29" s="14"/>
      <c r="D29" s="52"/>
      <c r="E29" s="14"/>
      <c r="F29" s="52"/>
      <c r="G29" s="15" t="e">
        <f t="shared" si="2"/>
        <v>#DIV/0!</v>
      </c>
      <c r="H29" s="16" t="e">
        <f t="shared" si="0"/>
        <v>#DIV/0!</v>
      </c>
      <c r="I29" s="50" t="e">
        <f t="shared" si="1"/>
        <v>#DIV/0!</v>
      </c>
    </row>
    <row r="30" spans="1:9" x14ac:dyDescent="0.25">
      <c r="A30" s="268"/>
      <c r="B30" s="13" t="s">
        <v>32</v>
      </c>
      <c r="C30" s="14"/>
      <c r="D30" s="53">
        <v>2.5</v>
      </c>
      <c r="E30" s="53">
        <v>10</v>
      </c>
      <c r="F30" s="53">
        <v>2.5</v>
      </c>
      <c r="G30" s="15">
        <f t="shared" si="2"/>
        <v>25</v>
      </c>
      <c r="H30" s="16">
        <f t="shared" si="0"/>
        <v>100</v>
      </c>
      <c r="I30" s="50" t="e">
        <f t="shared" si="1"/>
        <v>#DIV/0!</v>
      </c>
    </row>
    <row r="31" spans="1:9" ht="20.25" customHeight="1" x14ac:dyDescent="0.25">
      <c r="A31" s="268"/>
      <c r="B31" s="54" t="s">
        <v>33</v>
      </c>
      <c r="C31" s="14"/>
      <c r="D31" s="14"/>
      <c r="E31" s="14"/>
      <c r="F31" s="14"/>
      <c r="G31" s="15" t="e">
        <f t="shared" si="2"/>
        <v>#DIV/0!</v>
      </c>
      <c r="H31" s="16" t="e">
        <f t="shared" si="0"/>
        <v>#DIV/0!</v>
      </c>
      <c r="I31" s="50" t="e">
        <f t="shared" si="1"/>
        <v>#DIV/0!</v>
      </c>
    </row>
    <row r="32" spans="1:9" x14ac:dyDescent="0.25">
      <c r="A32" s="268"/>
      <c r="B32" s="13" t="s">
        <v>34</v>
      </c>
      <c r="C32" s="14"/>
      <c r="D32" s="14"/>
      <c r="E32" s="14"/>
      <c r="F32" s="14"/>
      <c r="G32" s="15" t="e">
        <f>F32/E32*100</f>
        <v>#DIV/0!</v>
      </c>
      <c r="H32" s="16" t="e">
        <f>F32/D32*100</f>
        <v>#DIV/0!</v>
      </c>
      <c r="I32" s="50" t="e">
        <f>F32/C32*100</f>
        <v>#DIV/0!</v>
      </c>
    </row>
    <row r="33" spans="1:9" x14ac:dyDescent="0.25">
      <c r="A33" s="268"/>
      <c r="B33" s="13" t="s">
        <v>35</v>
      </c>
      <c r="C33" s="14"/>
      <c r="D33" s="14"/>
      <c r="E33" s="14"/>
      <c r="F33" s="14"/>
      <c r="G33" s="15" t="e">
        <f t="shared" si="2"/>
        <v>#DIV/0!</v>
      </c>
      <c r="H33" s="16" t="e">
        <f t="shared" si="0"/>
        <v>#DIV/0!</v>
      </c>
      <c r="I33" s="50" t="e">
        <f t="shared" si="1"/>
        <v>#DIV/0!</v>
      </c>
    </row>
    <row r="34" spans="1:9" x14ac:dyDescent="0.25">
      <c r="A34" s="268"/>
      <c r="B34" s="13" t="s">
        <v>36</v>
      </c>
      <c r="C34" s="14"/>
      <c r="D34" s="55"/>
      <c r="E34" s="14"/>
      <c r="F34" s="55"/>
      <c r="G34" s="15" t="e">
        <f t="shared" si="2"/>
        <v>#DIV/0!</v>
      </c>
      <c r="H34" s="16" t="e">
        <f t="shared" si="0"/>
        <v>#DIV/0!</v>
      </c>
      <c r="I34" s="50" t="e">
        <f t="shared" si="1"/>
        <v>#DIV/0!</v>
      </c>
    </row>
    <row r="35" spans="1:9" x14ac:dyDescent="0.25">
      <c r="A35" s="268"/>
      <c r="B35" s="56" t="s">
        <v>37</v>
      </c>
      <c r="C35" s="57">
        <f>SUM(C36:C47)</f>
        <v>0</v>
      </c>
      <c r="D35" s="57">
        <v>12580</v>
      </c>
      <c r="E35" s="57">
        <v>10600</v>
      </c>
      <c r="F35" s="57">
        <v>12580</v>
      </c>
      <c r="G35" s="15">
        <f t="shared" si="2"/>
        <v>118.67924528301887</v>
      </c>
      <c r="H35" s="16">
        <f t="shared" si="0"/>
        <v>100</v>
      </c>
      <c r="I35" s="50" t="e">
        <f t="shared" si="1"/>
        <v>#DIV/0!</v>
      </c>
    </row>
    <row r="36" spans="1:9" x14ac:dyDescent="0.25">
      <c r="A36" s="268"/>
      <c r="B36" s="13" t="s">
        <v>38</v>
      </c>
      <c r="C36" s="14"/>
      <c r="D36" s="58">
        <v>580</v>
      </c>
      <c r="E36" s="58">
        <v>590</v>
      </c>
      <c r="F36" s="58">
        <v>600</v>
      </c>
      <c r="G36" s="15">
        <f t="shared" si="2"/>
        <v>101.69491525423729</v>
      </c>
      <c r="H36" s="16">
        <f t="shared" si="0"/>
        <v>103.44827586206897</v>
      </c>
      <c r="I36" s="50" t="e">
        <f t="shared" si="1"/>
        <v>#DIV/0!</v>
      </c>
    </row>
    <row r="37" spans="1:9" x14ac:dyDescent="0.25">
      <c r="A37" s="268"/>
      <c r="B37" s="13" t="s">
        <v>39</v>
      </c>
      <c r="C37" s="14"/>
      <c r="D37" s="52"/>
      <c r="E37" s="14"/>
      <c r="F37" s="52"/>
      <c r="G37" s="15" t="e">
        <f t="shared" si="2"/>
        <v>#DIV/0!</v>
      </c>
      <c r="H37" s="16" t="e">
        <f t="shared" si="0"/>
        <v>#DIV/0!</v>
      </c>
      <c r="I37" s="50" t="e">
        <f t="shared" si="1"/>
        <v>#DIV/0!</v>
      </c>
    </row>
    <row r="38" spans="1:9" x14ac:dyDescent="0.25">
      <c r="A38" s="268"/>
      <c r="B38" s="13" t="s">
        <v>40</v>
      </c>
      <c r="C38" s="14"/>
      <c r="D38" s="14"/>
      <c r="E38" s="14"/>
      <c r="F38" s="14"/>
      <c r="G38" s="15" t="e">
        <f t="shared" si="2"/>
        <v>#DIV/0!</v>
      </c>
      <c r="H38" s="16" t="e">
        <f t="shared" si="0"/>
        <v>#DIV/0!</v>
      </c>
      <c r="I38" s="50" t="e">
        <f t="shared" si="1"/>
        <v>#DIV/0!</v>
      </c>
    </row>
    <row r="39" spans="1:9" x14ac:dyDescent="0.25">
      <c r="A39" s="268"/>
      <c r="B39" s="13" t="s">
        <v>41</v>
      </c>
      <c r="C39" s="14"/>
      <c r="D39" s="14"/>
      <c r="E39" s="14"/>
      <c r="F39" s="14"/>
      <c r="G39" s="15" t="e">
        <f t="shared" si="2"/>
        <v>#DIV/0!</v>
      </c>
      <c r="H39" s="16" t="e">
        <f t="shared" si="0"/>
        <v>#DIV/0!</v>
      </c>
      <c r="I39" s="50" t="e">
        <f t="shared" si="1"/>
        <v>#DIV/0!</v>
      </c>
    </row>
    <row r="40" spans="1:9" x14ac:dyDescent="0.25">
      <c r="A40" s="268"/>
      <c r="B40" s="13" t="s">
        <v>42</v>
      </c>
      <c r="C40" s="14"/>
      <c r="D40" s="52"/>
      <c r="E40" s="14"/>
      <c r="F40" s="52"/>
      <c r="G40" s="15" t="e">
        <f t="shared" si="2"/>
        <v>#DIV/0!</v>
      </c>
      <c r="H40" s="16" t="e">
        <f t="shared" si="0"/>
        <v>#DIV/0!</v>
      </c>
      <c r="I40" s="50" t="e">
        <f t="shared" si="1"/>
        <v>#DIV/0!</v>
      </c>
    </row>
    <row r="41" spans="1:9" x14ac:dyDescent="0.25">
      <c r="A41" s="268"/>
      <c r="B41" s="13" t="s">
        <v>41</v>
      </c>
      <c r="C41" s="14"/>
      <c r="D41" s="14"/>
      <c r="E41" s="14"/>
      <c r="F41" s="14"/>
      <c r="G41" s="15"/>
      <c r="H41" s="16"/>
      <c r="I41" s="50"/>
    </row>
    <row r="42" spans="1:9" x14ac:dyDescent="0.25">
      <c r="A42" s="268"/>
      <c r="B42" s="13" t="s">
        <v>43</v>
      </c>
      <c r="C42" s="14"/>
      <c r="D42" s="58">
        <v>12000</v>
      </c>
      <c r="E42" s="58">
        <v>12000</v>
      </c>
      <c r="F42" s="58">
        <v>12000</v>
      </c>
      <c r="G42" s="15">
        <f t="shared" si="2"/>
        <v>100</v>
      </c>
      <c r="H42" s="16">
        <f t="shared" si="0"/>
        <v>100</v>
      </c>
      <c r="I42" s="50" t="e">
        <f t="shared" si="1"/>
        <v>#DIV/0!</v>
      </c>
    </row>
    <row r="43" spans="1:9" x14ac:dyDescent="0.25">
      <c r="A43" s="268"/>
      <c r="B43" s="13" t="s">
        <v>44</v>
      </c>
      <c r="C43" s="14"/>
      <c r="D43" s="52"/>
      <c r="E43" s="14"/>
      <c r="F43" s="52"/>
      <c r="G43" s="15" t="e">
        <f>F43/E43*100</f>
        <v>#DIV/0!</v>
      </c>
      <c r="H43" s="16" t="e">
        <f>F43/D43*100</f>
        <v>#DIV/0!</v>
      </c>
      <c r="I43" s="50" t="e">
        <f>F43/C43*100</f>
        <v>#DIV/0!</v>
      </c>
    </row>
    <row r="44" spans="1:9" x14ac:dyDescent="0.25">
      <c r="A44" s="268"/>
      <c r="B44" s="13" t="s">
        <v>45</v>
      </c>
      <c r="C44" s="14"/>
      <c r="D44" s="14"/>
      <c r="E44" s="14"/>
      <c r="F44" s="14"/>
      <c r="G44" s="15" t="e">
        <f>F44/E44*100</f>
        <v>#DIV/0!</v>
      </c>
      <c r="H44" s="16" t="e">
        <f>F44/D44*100</f>
        <v>#DIV/0!</v>
      </c>
      <c r="I44" s="50" t="e">
        <f>F44/C44*100</f>
        <v>#DIV/0!</v>
      </c>
    </row>
    <row r="45" spans="1:9" x14ac:dyDescent="0.25">
      <c r="A45" s="268"/>
      <c r="B45" s="13" t="s">
        <v>46</v>
      </c>
      <c r="C45" s="14"/>
      <c r="D45" s="52"/>
      <c r="E45" s="14"/>
      <c r="F45" s="52"/>
      <c r="G45" s="15" t="e">
        <f>F45/E45*100</f>
        <v>#DIV/0!</v>
      </c>
      <c r="H45" s="16" t="e">
        <f>F45/D45*100</f>
        <v>#DIV/0!</v>
      </c>
      <c r="I45" s="50" t="e">
        <f>F45/C45*100</f>
        <v>#DIV/0!</v>
      </c>
    </row>
    <row r="46" spans="1:9" x14ac:dyDescent="0.25">
      <c r="A46" s="268"/>
      <c r="B46" s="13" t="s">
        <v>47</v>
      </c>
      <c r="C46" s="14"/>
      <c r="D46" s="14"/>
      <c r="E46" s="14"/>
      <c r="F46" s="14"/>
      <c r="G46" s="15" t="e">
        <f t="shared" si="2"/>
        <v>#DIV/0!</v>
      </c>
      <c r="H46" s="16" t="e">
        <f t="shared" si="0"/>
        <v>#DIV/0!</v>
      </c>
      <c r="I46" s="50" t="e">
        <f t="shared" si="1"/>
        <v>#DIV/0!</v>
      </c>
    </row>
    <row r="47" spans="1:9" x14ac:dyDescent="0.25">
      <c r="A47" s="268"/>
      <c r="B47" s="13" t="s">
        <v>48</v>
      </c>
      <c r="C47" s="14"/>
      <c r="D47" s="52"/>
      <c r="E47" s="14"/>
      <c r="F47" s="52"/>
      <c r="G47" s="15" t="e">
        <f t="shared" si="2"/>
        <v>#DIV/0!</v>
      </c>
      <c r="H47" s="16" t="e">
        <f t="shared" si="0"/>
        <v>#DIV/0!</v>
      </c>
      <c r="I47" s="50" t="e">
        <f t="shared" si="1"/>
        <v>#DIV/0!</v>
      </c>
    </row>
    <row r="48" spans="1:9" ht="38.25" customHeight="1" x14ac:dyDescent="0.25">
      <c r="A48" s="268"/>
      <c r="B48" s="28" t="s">
        <v>49</v>
      </c>
      <c r="C48" s="59">
        <f t="shared" ref="C48:E48" si="5">C49+C50+C51</f>
        <v>14183.939999999999</v>
      </c>
      <c r="D48" s="59">
        <f t="shared" si="5"/>
        <v>15276.099999999999</v>
      </c>
      <c r="E48" s="59">
        <f t="shared" si="5"/>
        <v>15390</v>
      </c>
      <c r="F48" s="59">
        <f>F49+F50+F51</f>
        <v>15296.26</v>
      </c>
      <c r="G48" s="15">
        <f t="shared" si="2"/>
        <v>99.390903183885641</v>
      </c>
      <c r="H48" s="16">
        <f t="shared" si="0"/>
        <v>100.13197085643588</v>
      </c>
      <c r="I48" s="50">
        <f t="shared" si="1"/>
        <v>107.84210875116507</v>
      </c>
    </row>
    <row r="49" spans="1:9" x14ac:dyDescent="0.25">
      <c r="A49" s="268"/>
      <c r="B49" s="13" t="s">
        <v>124</v>
      </c>
      <c r="C49" s="14">
        <v>1583.62</v>
      </c>
      <c r="D49" s="59">
        <v>4882.5</v>
      </c>
      <c r="E49" s="14">
        <v>4750</v>
      </c>
      <c r="F49" s="59">
        <v>4746.2</v>
      </c>
      <c r="G49" s="15">
        <f t="shared" si="2"/>
        <v>99.92</v>
      </c>
      <c r="H49" s="16">
        <f t="shared" si="0"/>
        <v>97.208397337429588</v>
      </c>
      <c r="I49" s="50">
        <f t="shared" si="1"/>
        <v>299.70573748752855</v>
      </c>
    </row>
    <row r="50" spans="1:9" x14ac:dyDescent="0.25">
      <c r="A50" s="268"/>
      <c r="B50" s="13" t="s">
        <v>50</v>
      </c>
      <c r="C50" s="14">
        <v>1045.92</v>
      </c>
      <c r="D50" s="60">
        <v>2479.4499999999998</v>
      </c>
      <c r="E50" s="14">
        <v>2720</v>
      </c>
      <c r="F50" s="60">
        <f>'валовка 3 мес'!D57</f>
        <v>2479.4499999999998</v>
      </c>
      <c r="G50" s="15">
        <f t="shared" si="2"/>
        <v>91.15625</v>
      </c>
      <c r="H50" s="16">
        <f t="shared" si="0"/>
        <v>100</v>
      </c>
      <c r="I50" s="50">
        <f t="shared" si="1"/>
        <v>237.05923971240628</v>
      </c>
    </row>
    <row r="51" spans="1:9" x14ac:dyDescent="0.25">
      <c r="A51" s="268"/>
      <c r="B51" s="13" t="s">
        <v>51</v>
      </c>
      <c r="C51" s="14">
        <v>11554.4</v>
      </c>
      <c r="D51" s="60">
        <v>7914.15</v>
      </c>
      <c r="E51" s="14">
        <v>7920</v>
      </c>
      <c r="F51" s="60">
        <f>'валовка 3 мес'!D39</f>
        <v>8070.6100000000006</v>
      </c>
      <c r="G51" s="15">
        <f t="shared" si="2"/>
        <v>101.90164141414142</v>
      </c>
      <c r="H51" s="16">
        <f t="shared" si="0"/>
        <v>101.97696530897191</v>
      </c>
      <c r="I51" s="50">
        <f t="shared" si="1"/>
        <v>69.848802187911105</v>
      </c>
    </row>
    <row r="52" spans="1:9" x14ac:dyDescent="0.25">
      <c r="A52" s="268"/>
      <c r="B52" s="61" t="s">
        <v>52</v>
      </c>
      <c r="C52" s="59">
        <f t="shared" ref="C52:E52" si="6">C48+C35</f>
        <v>14183.939999999999</v>
      </c>
      <c r="D52" s="59">
        <f t="shared" si="6"/>
        <v>27856.1</v>
      </c>
      <c r="E52" s="59">
        <f t="shared" si="6"/>
        <v>25990</v>
      </c>
      <c r="F52" s="59">
        <f>F48+F35</f>
        <v>27876.260000000002</v>
      </c>
      <c r="G52" s="15">
        <f t="shared" si="2"/>
        <v>107.25763755290497</v>
      </c>
      <c r="H52" s="16">
        <f t="shared" si="0"/>
        <v>100.07237194007776</v>
      </c>
      <c r="I52" s="50">
        <f t="shared" si="1"/>
        <v>196.53396728976577</v>
      </c>
    </row>
    <row r="53" spans="1:9" x14ac:dyDescent="0.25">
      <c r="A53" s="268"/>
      <c r="B53" s="56" t="s">
        <v>23</v>
      </c>
      <c r="C53" s="63">
        <f>C52/C7/12*1000</f>
        <v>1308.9645625692137</v>
      </c>
      <c r="D53" s="63">
        <v>3158.3</v>
      </c>
      <c r="E53" s="63">
        <v>13566.9</v>
      </c>
      <c r="F53" s="63">
        <f>F52/F7/12*1000</f>
        <v>3160.5736961451248</v>
      </c>
      <c r="G53" s="15">
        <f t="shared" si="2"/>
        <v>23.296211338958237</v>
      </c>
      <c r="H53" s="16">
        <f t="shared" si="0"/>
        <v>100.07199113906611</v>
      </c>
      <c r="I53" s="50">
        <f t="shared" si="1"/>
        <v>241.45601695599791</v>
      </c>
    </row>
    <row r="54" spans="1:9" x14ac:dyDescent="0.25">
      <c r="A54" s="268"/>
      <c r="B54" s="18" t="s">
        <v>53</v>
      </c>
      <c r="C54" s="64"/>
      <c r="D54" s="65">
        <v>5680.5</v>
      </c>
      <c r="E54" s="64">
        <v>6450</v>
      </c>
      <c r="F54" s="65">
        <v>5680.5</v>
      </c>
      <c r="G54" s="15">
        <f>F54/E54*100</f>
        <v>88.069767441860463</v>
      </c>
      <c r="H54" s="16">
        <f>F54/D54*100</f>
        <v>100</v>
      </c>
      <c r="I54" s="50" t="e">
        <f>F54/C54*100</f>
        <v>#DIV/0!</v>
      </c>
    </row>
    <row r="55" spans="1:9" ht="15.75" thickBot="1" x14ac:dyDescent="0.3">
      <c r="A55" s="269"/>
      <c r="B55" s="66" t="s">
        <v>54</v>
      </c>
      <c r="C55" s="67"/>
      <c r="D55" s="68">
        <v>9565.6</v>
      </c>
      <c r="E55" s="67">
        <v>2553.4</v>
      </c>
      <c r="F55" s="68">
        <f>'валовка 3 мес'!D69</f>
        <v>11451.71</v>
      </c>
      <c r="G55" s="22">
        <f>F55/E55*100</f>
        <v>448.48868175765642</v>
      </c>
      <c r="H55" s="23">
        <f>F55/D55*100</f>
        <v>119.71763402191185</v>
      </c>
      <c r="I55" s="41" t="e">
        <f>F55/C55*100</f>
        <v>#DIV/0!</v>
      </c>
    </row>
    <row r="56" spans="1:9" ht="30.75" customHeight="1" x14ac:dyDescent="0.25">
      <c r="A56" s="267">
        <v>7</v>
      </c>
      <c r="B56" s="69" t="s">
        <v>55</v>
      </c>
      <c r="C56" s="70">
        <f t="shared" ref="C56:E56" si="7">C52/C57</f>
        <v>28.031501976284581</v>
      </c>
      <c r="D56" s="70">
        <f t="shared" si="7"/>
        <v>75.695923913043472</v>
      </c>
      <c r="E56" s="70">
        <f t="shared" si="7"/>
        <v>103.54581673306772</v>
      </c>
      <c r="F56" s="70">
        <f>F52/F57</f>
        <v>111.06079681274902</v>
      </c>
      <c r="G56" s="10">
        <f t="shared" si="2"/>
        <v>107.25763755290498</v>
      </c>
      <c r="H56" s="11">
        <f t="shared" si="0"/>
        <v>146.71965288425747</v>
      </c>
      <c r="I56" s="43">
        <f t="shared" si="1"/>
        <v>396.19994999450796</v>
      </c>
    </row>
    <row r="57" spans="1:9" ht="52.5" customHeight="1" thickBot="1" x14ac:dyDescent="0.3">
      <c r="A57" s="269"/>
      <c r="B57" s="72" t="s">
        <v>56</v>
      </c>
      <c r="C57" s="21">
        <v>506</v>
      </c>
      <c r="D57" s="73">
        <v>368</v>
      </c>
      <c r="E57" s="73">
        <v>251</v>
      </c>
      <c r="F57" s="73">
        <v>251</v>
      </c>
      <c r="G57" s="22">
        <f t="shared" si="2"/>
        <v>100</v>
      </c>
      <c r="H57" s="23">
        <f t="shared" si="0"/>
        <v>68.206521739130437</v>
      </c>
      <c r="I57" s="41">
        <f t="shared" si="1"/>
        <v>49.604743083003953</v>
      </c>
    </row>
    <row r="58" spans="1:9" x14ac:dyDescent="0.25">
      <c r="A58" s="267">
        <v>8</v>
      </c>
      <c r="B58" s="74" t="s">
        <v>57</v>
      </c>
      <c r="C58" s="6">
        <v>10160</v>
      </c>
      <c r="D58" s="75">
        <v>22020</v>
      </c>
      <c r="E58" s="75">
        <v>21500</v>
      </c>
      <c r="F58" s="75">
        <v>22120</v>
      </c>
      <c r="G58" s="10">
        <f t="shared" si="2"/>
        <v>102.88372093023254</v>
      </c>
      <c r="H58" s="11">
        <f t="shared" si="0"/>
        <v>100.45413260672116</v>
      </c>
      <c r="I58" s="43">
        <f t="shared" si="1"/>
        <v>217.71653543307087</v>
      </c>
    </row>
    <row r="59" spans="1:9" ht="15.75" thickBot="1" x14ac:dyDescent="0.3">
      <c r="A59" s="269"/>
      <c r="B59" s="39" t="s">
        <v>23</v>
      </c>
      <c r="C59" s="36">
        <f>C58/C7/12*1000</f>
        <v>937.61535622000736</v>
      </c>
      <c r="D59" s="36">
        <v>9986.4</v>
      </c>
      <c r="E59" s="36">
        <v>8115.6</v>
      </c>
      <c r="F59" s="36">
        <f>F58/F7/3*1000</f>
        <v>10031.746031746032</v>
      </c>
      <c r="G59" s="22">
        <f t="shared" si="2"/>
        <v>123.61065148289751</v>
      </c>
      <c r="H59" s="23">
        <f t="shared" si="0"/>
        <v>100.45407786335447</v>
      </c>
      <c r="I59" s="41">
        <f t="shared" si="1"/>
        <v>1069.9212598425197</v>
      </c>
    </row>
    <row r="60" spans="1:9" x14ac:dyDescent="0.25">
      <c r="A60" s="267">
        <v>9</v>
      </c>
      <c r="B60" s="76" t="s">
        <v>58</v>
      </c>
      <c r="C60" s="77">
        <f>C62+C70+C71+C72+C73+C76+C77+C78+C79+C80+C81+C82</f>
        <v>990</v>
      </c>
      <c r="D60" s="77">
        <v>1230</v>
      </c>
      <c r="E60" s="77">
        <v>1206</v>
      </c>
      <c r="F60" s="77">
        <f>F62+F70+F71+F72+F73+F76+F77+F78+F79+F80+F81+F82</f>
        <v>1280</v>
      </c>
      <c r="G60" s="10">
        <f t="shared" si="2"/>
        <v>106.13598673300166</v>
      </c>
      <c r="H60" s="11">
        <f t="shared" si="0"/>
        <v>104.06504065040652</v>
      </c>
      <c r="I60" s="43">
        <f t="shared" si="1"/>
        <v>129.2929292929293</v>
      </c>
    </row>
    <row r="61" spans="1:9" x14ac:dyDescent="0.25">
      <c r="A61" s="268"/>
      <c r="B61" s="56" t="s">
        <v>23</v>
      </c>
      <c r="C61" s="63">
        <f>C60/C7*1000/3</f>
        <v>365.44850498338877</v>
      </c>
      <c r="D61" s="63">
        <v>557.79999999999995</v>
      </c>
      <c r="E61" s="63">
        <v>477.4</v>
      </c>
      <c r="F61" s="63">
        <f>F60/F7*1000/3</f>
        <v>580.49886621315193</v>
      </c>
      <c r="G61" s="15">
        <f t="shared" si="2"/>
        <v>121.59590829768578</v>
      </c>
      <c r="H61" s="16">
        <f t="shared" si="0"/>
        <v>104.06935572125349</v>
      </c>
      <c r="I61" s="50">
        <f t="shared" si="1"/>
        <v>158.8455988455988</v>
      </c>
    </row>
    <row r="62" spans="1:9" x14ac:dyDescent="0.25">
      <c r="A62" s="268"/>
      <c r="B62" s="56" t="s">
        <v>59</v>
      </c>
      <c r="C62" s="57">
        <f>SUM(C63:C69)</f>
        <v>0</v>
      </c>
      <c r="D62" s="57"/>
      <c r="E62" s="57">
        <v>0</v>
      </c>
      <c r="F62" s="57"/>
      <c r="G62" s="15" t="e">
        <f t="shared" si="2"/>
        <v>#DIV/0!</v>
      </c>
      <c r="H62" s="16" t="e">
        <f t="shared" si="0"/>
        <v>#DIV/0!</v>
      </c>
      <c r="I62" s="50" t="e">
        <f t="shared" si="1"/>
        <v>#DIV/0!</v>
      </c>
    </row>
    <row r="63" spans="1:9" x14ac:dyDescent="0.25">
      <c r="A63" s="268"/>
      <c r="B63" s="13" t="s">
        <v>60</v>
      </c>
      <c r="C63" s="14"/>
      <c r="D63" s="14"/>
      <c r="E63" s="14"/>
      <c r="F63" s="14"/>
      <c r="G63" s="15" t="e">
        <f t="shared" si="2"/>
        <v>#DIV/0!</v>
      </c>
      <c r="H63" s="16" t="e">
        <f t="shared" si="0"/>
        <v>#DIV/0!</v>
      </c>
      <c r="I63" s="50" t="e">
        <f t="shared" si="1"/>
        <v>#DIV/0!</v>
      </c>
    </row>
    <row r="64" spans="1:9" x14ac:dyDescent="0.25">
      <c r="A64" s="268"/>
      <c r="B64" s="13" t="s">
        <v>61</v>
      </c>
      <c r="C64" s="14"/>
      <c r="D64" s="14"/>
      <c r="E64" s="14"/>
      <c r="F64" s="14"/>
      <c r="G64" s="15" t="e">
        <f t="shared" si="2"/>
        <v>#DIV/0!</v>
      </c>
      <c r="H64" s="16" t="e">
        <f t="shared" si="0"/>
        <v>#DIV/0!</v>
      </c>
      <c r="I64" s="50" t="e">
        <f t="shared" si="1"/>
        <v>#DIV/0!</v>
      </c>
    </row>
    <row r="65" spans="1:9" x14ac:dyDescent="0.25">
      <c r="A65" s="268"/>
      <c r="B65" s="13" t="s">
        <v>62</v>
      </c>
      <c r="C65" s="14"/>
      <c r="D65" s="14"/>
      <c r="E65" s="14"/>
      <c r="F65" s="14"/>
      <c r="G65" s="15" t="e">
        <f t="shared" si="2"/>
        <v>#DIV/0!</v>
      </c>
      <c r="H65" s="16" t="e">
        <f t="shared" si="0"/>
        <v>#DIV/0!</v>
      </c>
      <c r="I65" s="50" t="e">
        <f t="shared" si="1"/>
        <v>#DIV/0!</v>
      </c>
    </row>
    <row r="66" spans="1:9" x14ac:dyDescent="0.25">
      <c r="A66" s="268"/>
      <c r="B66" s="13" t="s">
        <v>63</v>
      </c>
      <c r="C66" s="14"/>
      <c r="D66" s="14"/>
      <c r="E66" s="14"/>
      <c r="F66" s="14"/>
      <c r="G66" s="15" t="e">
        <f t="shared" si="2"/>
        <v>#DIV/0!</v>
      </c>
      <c r="H66" s="16" t="e">
        <f t="shared" si="0"/>
        <v>#DIV/0!</v>
      </c>
      <c r="I66" s="50" t="e">
        <f t="shared" si="1"/>
        <v>#DIV/0!</v>
      </c>
    </row>
    <row r="67" spans="1:9" x14ac:dyDescent="0.25">
      <c r="A67" s="268"/>
      <c r="B67" s="13" t="s">
        <v>64</v>
      </c>
      <c r="C67" s="14"/>
      <c r="D67" s="14"/>
      <c r="E67" s="14"/>
      <c r="F67" s="14"/>
      <c r="G67" s="15" t="e">
        <f t="shared" si="2"/>
        <v>#DIV/0!</v>
      </c>
      <c r="H67" s="16" t="e">
        <f t="shared" si="0"/>
        <v>#DIV/0!</v>
      </c>
      <c r="I67" s="50" t="e">
        <f t="shared" si="1"/>
        <v>#DIV/0!</v>
      </c>
    </row>
    <row r="68" spans="1:9" x14ac:dyDescent="0.25">
      <c r="A68" s="268"/>
      <c r="B68" s="13" t="s">
        <v>65</v>
      </c>
      <c r="C68" s="14"/>
      <c r="D68" s="14"/>
      <c r="E68" s="14"/>
      <c r="F68" s="14"/>
      <c r="G68" s="15" t="e">
        <f t="shared" si="2"/>
        <v>#DIV/0!</v>
      </c>
      <c r="H68" s="16" t="e">
        <f t="shared" si="0"/>
        <v>#DIV/0!</v>
      </c>
      <c r="I68" s="50" t="e">
        <f t="shared" si="1"/>
        <v>#DIV/0!</v>
      </c>
    </row>
    <row r="69" spans="1:9" x14ac:dyDescent="0.25">
      <c r="A69" s="268"/>
      <c r="B69" s="13" t="s">
        <v>66</v>
      </c>
      <c r="C69" s="14"/>
      <c r="D69" s="14"/>
      <c r="E69" s="14"/>
      <c r="F69" s="14"/>
      <c r="G69" s="15" t="e">
        <f t="shared" si="2"/>
        <v>#DIV/0!</v>
      </c>
      <c r="H69" s="16" t="e">
        <f t="shared" si="0"/>
        <v>#DIV/0!</v>
      </c>
      <c r="I69" s="50" t="e">
        <f t="shared" si="1"/>
        <v>#DIV/0!</v>
      </c>
    </row>
    <row r="70" spans="1:9" x14ac:dyDescent="0.25">
      <c r="A70" s="268"/>
      <c r="B70" s="13" t="s">
        <v>67</v>
      </c>
      <c r="C70" s="14"/>
      <c r="D70" s="14"/>
      <c r="E70" s="14"/>
      <c r="F70" s="14"/>
      <c r="G70" s="15" t="e">
        <f t="shared" si="2"/>
        <v>#DIV/0!</v>
      </c>
      <c r="H70" s="16" t="e">
        <f t="shared" si="0"/>
        <v>#DIV/0!</v>
      </c>
      <c r="I70" s="50" t="e">
        <f t="shared" si="1"/>
        <v>#DIV/0!</v>
      </c>
    </row>
    <row r="71" spans="1:9" x14ac:dyDescent="0.25">
      <c r="A71" s="268"/>
      <c r="B71" s="13" t="s">
        <v>68</v>
      </c>
      <c r="C71" s="14">
        <v>589</v>
      </c>
      <c r="D71" s="53">
        <v>910</v>
      </c>
      <c r="E71" s="53">
        <v>930</v>
      </c>
      <c r="F71" s="53">
        <v>930</v>
      </c>
      <c r="G71" s="15">
        <f t="shared" si="2"/>
        <v>100</v>
      </c>
      <c r="H71" s="16">
        <f t="shared" si="0"/>
        <v>102.19780219780219</v>
      </c>
      <c r="I71" s="50">
        <f t="shared" si="1"/>
        <v>157.89473684210526</v>
      </c>
    </row>
    <row r="72" spans="1:9" x14ac:dyDescent="0.25">
      <c r="A72" s="268"/>
      <c r="B72" s="13" t="s">
        <v>69</v>
      </c>
      <c r="C72" s="14"/>
      <c r="D72" s="53"/>
      <c r="E72" s="14"/>
      <c r="F72" s="53"/>
      <c r="G72" s="15" t="e">
        <f t="shared" si="2"/>
        <v>#DIV/0!</v>
      </c>
      <c r="H72" s="16" t="e">
        <f t="shared" si="0"/>
        <v>#DIV/0!</v>
      </c>
      <c r="I72" s="50" t="e">
        <f t="shared" si="1"/>
        <v>#DIV/0!</v>
      </c>
    </row>
    <row r="73" spans="1:9" x14ac:dyDescent="0.25">
      <c r="A73" s="268"/>
      <c r="B73" s="56" t="s">
        <v>70</v>
      </c>
      <c r="C73" s="57">
        <f>C74+C75</f>
        <v>178</v>
      </c>
      <c r="D73" s="62">
        <v>185</v>
      </c>
      <c r="E73" s="62">
        <v>180</v>
      </c>
      <c r="F73" s="62">
        <f>F74+F75</f>
        <v>185</v>
      </c>
      <c r="G73" s="15">
        <f t="shared" si="2"/>
        <v>102.77777777777777</v>
      </c>
      <c r="H73" s="16">
        <f t="shared" si="0"/>
        <v>100</v>
      </c>
      <c r="I73" s="50">
        <f t="shared" si="1"/>
        <v>103.93258426966293</v>
      </c>
    </row>
    <row r="74" spans="1:9" x14ac:dyDescent="0.25">
      <c r="A74" s="268"/>
      <c r="B74" s="13" t="s">
        <v>71</v>
      </c>
      <c r="C74" s="14">
        <v>58</v>
      </c>
      <c r="D74" s="53">
        <v>135</v>
      </c>
      <c r="E74" s="53">
        <v>135</v>
      </c>
      <c r="F74" s="53">
        <v>135</v>
      </c>
      <c r="G74" s="15">
        <f t="shared" si="2"/>
        <v>100</v>
      </c>
      <c r="H74" s="16">
        <f t="shared" si="0"/>
        <v>100</v>
      </c>
      <c r="I74" s="50">
        <f t="shared" si="1"/>
        <v>232.75862068965517</v>
      </c>
    </row>
    <row r="75" spans="1:9" x14ac:dyDescent="0.25">
      <c r="A75" s="268"/>
      <c r="B75" s="13" t="s">
        <v>72</v>
      </c>
      <c r="C75" s="14">
        <v>120</v>
      </c>
      <c r="D75" s="53">
        <v>50</v>
      </c>
      <c r="E75" s="53">
        <v>50</v>
      </c>
      <c r="F75" s="53">
        <v>50</v>
      </c>
      <c r="G75" s="15">
        <f t="shared" si="2"/>
        <v>100</v>
      </c>
      <c r="H75" s="16">
        <f t="shared" si="0"/>
        <v>100</v>
      </c>
      <c r="I75" s="50">
        <f t="shared" si="1"/>
        <v>41.666666666666671</v>
      </c>
    </row>
    <row r="76" spans="1:9" x14ac:dyDescent="0.25">
      <c r="A76" s="268"/>
      <c r="B76" s="13" t="s">
        <v>73</v>
      </c>
      <c r="C76" s="14">
        <v>5</v>
      </c>
      <c r="D76" s="244">
        <v>5</v>
      </c>
      <c r="E76" s="14">
        <v>3</v>
      </c>
      <c r="F76" s="244">
        <v>5</v>
      </c>
      <c r="G76" s="15">
        <f t="shared" si="2"/>
        <v>166.66666666666669</v>
      </c>
      <c r="H76" s="16">
        <f t="shared" si="0"/>
        <v>100</v>
      </c>
      <c r="I76" s="50">
        <f t="shared" si="1"/>
        <v>100</v>
      </c>
    </row>
    <row r="77" spans="1:9" x14ac:dyDescent="0.25">
      <c r="A77" s="268"/>
      <c r="B77" s="13" t="s">
        <v>74</v>
      </c>
      <c r="C77" s="14"/>
      <c r="D77" s="14"/>
      <c r="E77" s="14"/>
      <c r="F77" s="14"/>
      <c r="G77" s="15" t="e">
        <f t="shared" si="2"/>
        <v>#DIV/0!</v>
      </c>
      <c r="H77" s="16" t="e">
        <f t="shared" si="0"/>
        <v>#DIV/0!</v>
      </c>
      <c r="I77" s="50" t="e">
        <f t="shared" si="1"/>
        <v>#DIV/0!</v>
      </c>
    </row>
    <row r="78" spans="1:9" x14ac:dyDescent="0.25">
      <c r="A78" s="268"/>
      <c r="B78" s="13" t="s">
        <v>75</v>
      </c>
      <c r="C78" s="14">
        <v>18</v>
      </c>
      <c r="D78" s="58">
        <v>30</v>
      </c>
      <c r="E78" s="58">
        <v>60</v>
      </c>
      <c r="F78" s="58">
        <v>60</v>
      </c>
      <c r="G78" s="15">
        <f>F78/E78*100</f>
        <v>100</v>
      </c>
      <c r="H78" s="16">
        <f>F78/D78*100</f>
        <v>200</v>
      </c>
      <c r="I78" s="50">
        <f t="shared" si="1"/>
        <v>333.33333333333337</v>
      </c>
    </row>
    <row r="79" spans="1:9" x14ac:dyDescent="0.25">
      <c r="A79" s="268"/>
      <c r="B79" s="13" t="s">
        <v>76</v>
      </c>
      <c r="C79" s="14">
        <v>50</v>
      </c>
      <c r="D79" s="246">
        <v>67</v>
      </c>
      <c r="E79" s="49">
        <v>60</v>
      </c>
      <c r="F79" s="246">
        <v>67</v>
      </c>
      <c r="G79" s="15">
        <f t="shared" si="2"/>
        <v>111.66666666666667</v>
      </c>
      <c r="H79" s="16">
        <f t="shared" ref="H79:H123" si="8">F79/D79*100</f>
        <v>100</v>
      </c>
      <c r="I79" s="50">
        <f t="shared" ref="I79:I123" si="9">F79/C79*100</f>
        <v>134</v>
      </c>
    </row>
    <row r="80" spans="1:9" x14ac:dyDescent="0.25">
      <c r="A80" s="268"/>
      <c r="B80" s="13" t="s">
        <v>77</v>
      </c>
      <c r="C80" s="14">
        <v>100</v>
      </c>
      <c r="D80" s="49">
        <v>10</v>
      </c>
      <c r="E80" s="49">
        <v>10</v>
      </c>
      <c r="F80" s="49">
        <v>10</v>
      </c>
      <c r="G80" s="15">
        <f t="shared" ref="G80:G123" si="10">F80/E80*100</f>
        <v>100</v>
      </c>
      <c r="H80" s="16">
        <f t="shared" si="8"/>
        <v>100</v>
      </c>
      <c r="I80" s="50">
        <f t="shared" si="9"/>
        <v>10</v>
      </c>
    </row>
    <row r="81" spans="1:9" x14ac:dyDescent="0.25">
      <c r="A81" s="268"/>
      <c r="B81" s="13" t="s">
        <v>78</v>
      </c>
      <c r="C81" s="14"/>
      <c r="D81" s="14"/>
      <c r="E81" s="14"/>
      <c r="F81" s="14"/>
      <c r="G81" s="15" t="e">
        <f t="shared" si="10"/>
        <v>#DIV/0!</v>
      </c>
      <c r="H81" s="16" t="e">
        <f t="shared" si="8"/>
        <v>#DIV/0!</v>
      </c>
      <c r="I81" s="50" t="e">
        <f t="shared" si="9"/>
        <v>#DIV/0!</v>
      </c>
    </row>
    <row r="82" spans="1:9" ht="15.75" thickBot="1" x14ac:dyDescent="0.3">
      <c r="A82" s="269"/>
      <c r="B82" s="20" t="s">
        <v>79</v>
      </c>
      <c r="C82" s="21">
        <v>50</v>
      </c>
      <c r="D82" s="21">
        <v>23</v>
      </c>
      <c r="E82" s="21">
        <v>23</v>
      </c>
      <c r="F82" s="21">
        <v>23</v>
      </c>
      <c r="G82" s="22">
        <f t="shared" si="10"/>
        <v>100</v>
      </c>
      <c r="H82" s="23">
        <f t="shared" si="8"/>
        <v>100</v>
      </c>
      <c r="I82" s="41">
        <f t="shared" si="9"/>
        <v>46</v>
      </c>
    </row>
    <row r="83" spans="1:9" ht="42.75" customHeight="1" x14ac:dyDescent="0.25">
      <c r="A83" s="264">
        <v>10</v>
      </c>
      <c r="B83" s="79" t="s">
        <v>80</v>
      </c>
      <c r="C83" s="77">
        <f>C84+C85</f>
        <v>1900</v>
      </c>
      <c r="D83" s="77">
        <v>1700</v>
      </c>
      <c r="E83" s="77">
        <v>1500</v>
      </c>
      <c r="F83" s="77">
        <f>F84+F85</f>
        <v>13100</v>
      </c>
      <c r="G83" s="10">
        <f t="shared" si="10"/>
        <v>873.33333333333326</v>
      </c>
      <c r="H83" s="11">
        <f t="shared" si="8"/>
        <v>770.58823529411768</v>
      </c>
      <c r="I83" s="43">
        <f t="shared" si="9"/>
        <v>689.47368421052624</v>
      </c>
    </row>
    <row r="84" spans="1:9" x14ac:dyDescent="0.25">
      <c r="A84" s="265"/>
      <c r="B84" s="13" t="s">
        <v>81</v>
      </c>
      <c r="C84" s="14"/>
      <c r="D84" s="247"/>
      <c r="E84" s="83">
        <v>0</v>
      </c>
      <c r="F84" s="247"/>
      <c r="G84" s="15" t="e">
        <f t="shared" si="10"/>
        <v>#DIV/0!</v>
      </c>
      <c r="H84" s="16" t="e">
        <f t="shared" si="8"/>
        <v>#DIV/0!</v>
      </c>
      <c r="I84" s="50" t="e">
        <f t="shared" si="9"/>
        <v>#DIV/0!</v>
      </c>
    </row>
    <row r="85" spans="1:9" x14ac:dyDescent="0.25">
      <c r="A85" s="265"/>
      <c r="B85" s="85" t="s">
        <v>82</v>
      </c>
      <c r="C85" s="14">
        <v>1900</v>
      </c>
      <c r="D85" s="248">
        <v>1700</v>
      </c>
      <c r="E85" s="83">
        <v>10000</v>
      </c>
      <c r="F85" s="248">
        <v>13100</v>
      </c>
      <c r="G85" s="15">
        <f t="shared" si="10"/>
        <v>131</v>
      </c>
      <c r="H85" s="16">
        <f t="shared" si="8"/>
        <v>770.58823529411768</v>
      </c>
      <c r="I85" s="50">
        <f t="shared" si="9"/>
        <v>689.47368421052624</v>
      </c>
    </row>
    <row r="86" spans="1:9" ht="45.75" customHeight="1" thickBot="1" x14ac:dyDescent="0.3">
      <c r="A86" s="266"/>
      <c r="B86" s="72" t="s">
        <v>83</v>
      </c>
      <c r="C86" s="21">
        <v>72</v>
      </c>
      <c r="D86" s="88">
        <v>251</v>
      </c>
      <c r="E86" s="88">
        <v>300</v>
      </c>
      <c r="F86" s="88">
        <v>349.1</v>
      </c>
      <c r="G86" s="22">
        <f t="shared" si="10"/>
        <v>116.36666666666669</v>
      </c>
      <c r="H86" s="23">
        <f t="shared" si="8"/>
        <v>139.08366533864543</v>
      </c>
      <c r="I86" s="41">
        <f t="shared" si="9"/>
        <v>484.86111111111114</v>
      </c>
    </row>
    <row r="87" spans="1:9" ht="20.25" customHeight="1" x14ac:dyDescent="0.25">
      <c r="A87" s="264">
        <v>11</v>
      </c>
      <c r="B87" s="25" t="s">
        <v>84</v>
      </c>
      <c r="C87" s="91">
        <v>21608.5</v>
      </c>
      <c r="D87" s="91">
        <v>21608.5</v>
      </c>
      <c r="E87" s="91">
        <v>21608.5</v>
      </c>
      <c r="F87" s="91">
        <v>21608.5</v>
      </c>
      <c r="G87" s="10">
        <f t="shared" si="10"/>
        <v>100</v>
      </c>
      <c r="H87" s="11">
        <f t="shared" si="8"/>
        <v>100</v>
      </c>
      <c r="I87" s="43">
        <f t="shared" si="9"/>
        <v>100</v>
      </c>
    </row>
    <row r="88" spans="1:9" ht="32.25" customHeight="1" x14ac:dyDescent="0.25">
      <c r="A88" s="265"/>
      <c r="B88" s="28" t="s">
        <v>85</v>
      </c>
      <c r="C88" s="92">
        <f>C87/C7</f>
        <v>23.929678848283498</v>
      </c>
      <c r="D88" s="92">
        <v>29.4</v>
      </c>
      <c r="E88" s="92">
        <v>25.7</v>
      </c>
      <c r="F88" s="92">
        <f>F87/F7</f>
        <v>29.399319727891157</v>
      </c>
      <c r="G88" s="15">
        <f t="shared" si="10"/>
        <v>114.39424018634692</v>
      </c>
      <c r="H88" s="16">
        <f t="shared" si="8"/>
        <v>99.997686149289649</v>
      </c>
      <c r="I88" s="50">
        <f t="shared" si="9"/>
        <v>122.85714285714286</v>
      </c>
    </row>
    <row r="89" spans="1:9" ht="53.25" customHeight="1" thickBot="1" x14ac:dyDescent="0.3">
      <c r="A89" s="266"/>
      <c r="B89" s="44" t="s">
        <v>86</v>
      </c>
      <c r="C89" s="36">
        <f>C86/C87*100</f>
        <v>0.33320221209246365</v>
      </c>
      <c r="D89" s="36">
        <v>0</v>
      </c>
      <c r="E89" s="36">
        <v>0</v>
      </c>
      <c r="F89" s="36">
        <v>0</v>
      </c>
      <c r="G89" s="22" t="e">
        <f t="shared" si="10"/>
        <v>#DIV/0!</v>
      </c>
      <c r="H89" s="23" t="e">
        <f t="shared" si="8"/>
        <v>#DIV/0!</v>
      </c>
      <c r="I89" s="41">
        <f t="shared" si="9"/>
        <v>0</v>
      </c>
    </row>
    <row r="90" spans="1:9" ht="28.5" customHeight="1" x14ac:dyDescent="0.25">
      <c r="A90" s="264">
        <v>12</v>
      </c>
      <c r="B90" s="42" t="s">
        <v>87</v>
      </c>
      <c r="C90" s="6">
        <v>6</v>
      </c>
      <c r="D90" s="245">
        <v>3</v>
      </c>
      <c r="E90" s="6">
        <v>1</v>
      </c>
      <c r="F90" s="245">
        <v>2</v>
      </c>
      <c r="G90" s="10">
        <f t="shared" si="10"/>
        <v>200</v>
      </c>
      <c r="H90" s="11">
        <f t="shared" si="8"/>
        <v>66.666666666666657</v>
      </c>
      <c r="I90" s="43">
        <f t="shared" si="9"/>
        <v>33.333333333333329</v>
      </c>
    </row>
    <row r="91" spans="1:9" ht="42" customHeight="1" thickBot="1" x14ac:dyDescent="0.3">
      <c r="A91" s="266"/>
      <c r="B91" s="44" t="s">
        <v>88</v>
      </c>
      <c r="C91" s="40">
        <f>C90*1000/C7</f>
        <v>6.6445182724252492</v>
      </c>
      <c r="D91" s="40">
        <v>4.08</v>
      </c>
      <c r="E91" s="40">
        <v>1.19</v>
      </c>
      <c r="F91" s="40">
        <f>F90*1000/F7</f>
        <v>2.7210884353741496</v>
      </c>
      <c r="G91" s="22">
        <f t="shared" si="10"/>
        <v>228.66289372892012</v>
      </c>
      <c r="H91" s="23">
        <f t="shared" si="8"/>
        <v>66.693344004268369</v>
      </c>
      <c r="I91" s="41">
        <f t="shared" si="9"/>
        <v>40.952380952380949</v>
      </c>
    </row>
    <row r="92" spans="1:9" ht="28.5" customHeight="1" x14ac:dyDescent="0.25">
      <c r="A92" s="264">
        <v>13</v>
      </c>
      <c r="B92" s="42" t="s">
        <v>89</v>
      </c>
      <c r="C92" s="6">
        <v>11</v>
      </c>
      <c r="D92" s="245">
        <v>10</v>
      </c>
      <c r="E92" s="6">
        <v>10</v>
      </c>
      <c r="F92" s="245">
        <v>10</v>
      </c>
      <c r="G92" s="10">
        <f t="shared" si="10"/>
        <v>100</v>
      </c>
      <c r="H92" s="11">
        <f t="shared" si="8"/>
        <v>100</v>
      </c>
      <c r="I92" s="43">
        <f t="shared" si="9"/>
        <v>90.909090909090907</v>
      </c>
    </row>
    <row r="93" spans="1:9" ht="27.75" customHeight="1" x14ac:dyDescent="0.25">
      <c r="A93" s="265"/>
      <c r="B93" s="54" t="s">
        <v>90</v>
      </c>
      <c r="C93" s="14">
        <v>0</v>
      </c>
      <c r="D93" s="14">
        <v>0</v>
      </c>
      <c r="E93" s="14">
        <v>0</v>
      </c>
      <c r="F93" s="14">
        <v>1</v>
      </c>
      <c r="G93" s="15" t="e">
        <f t="shared" si="10"/>
        <v>#DIV/0!</v>
      </c>
      <c r="H93" s="16" t="e">
        <f t="shared" si="8"/>
        <v>#DIV/0!</v>
      </c>
      <c r="I93" s="50" t="e">
        <f t="shared" si="9"/>
        <v>#DIV/0!</v>
      </c>
    </row>
    <row r="94" spans="1:9" ht="69" customHeight="1" thickBot="1" x14ac:dyDescent="0.3">
      <c r="A94" s="266"/>
      <c r="B94" s="44" t="s">
        <v>91</v>
      </c>
      <c r="C94" s="40">
        <f>(C92+C93)*10000/C7</f>
        <v>121.81616832779623</v>
      </c>
      <c r="D94" s="40">
        <v>136.05000000000001</v>
      </c>
      <c r="E94" s="40">
        <v>118.76</v>
      </c>
      <c r="F94" s="40">
        <f>(F92+F93)*10000/F7</f>
        <v>149.65986394557822</v>
      </c>
      <c r="G94" s="22">
        <f t="shared" si="10"/>
        <v>126.01874700705476</v>
      </c>
      <c r="H94" s="23">
        <f t="shared" si="8"/>
        <v>110.00357511619126</v>
      </c>
      <c r="I94" s="41">
        <f t="shared" si="9"/>
        <v>122.85714285714285</v>
      </c>
    </row>
    <row r="95" spans="1:9" ht="52.5" customHeight="1" x14ac:dyDescent="0.25">
      <c r="A95" s="264">
        <v>14</v>
      </c>
      <c r="B95" s="42" t="s">
        <v>92</v>
      </c>
      <c r="C95" s="6"/>
      <c r="D95" s="245">
        <v>670</v>
      </c>
      <c r="E95" s="6">
        <v>650</v>
      </c>
      <c r="F95" s="245">
        <v>670</v>
      </c>
      <c r="G95" s="10">
        <f t="shared" si="10"/>
        <v>103.07692307692307</v>
      </c>
      <c r="H95" s="11">
        <f t="shared" si="8"/>
        <v>100</v>
      </c>
      <c r="I95" s="43" t="e">
        <f t="shared" si="9"/>
        <v>#DIV/0!</v>
      </c>
    </row>
    <row r="96" spans="1:9" ht="69.75" customHeight="1" thickBot="1" x14ac:dyDescent="0.3">
      <c r="A96" s="266"/>
      <c r="B96" s="44" t="s">
        <v>93</v>
      </c>
      <c r="C96" s="96">
        <f>C95/C7*100</f>
        <v>0</v>
      </c>
      <c r="D96" s="96">
        <v>91.156462590000004</v>
      </c>
      <c r="E96" s="96">
        <v>77.197149640000006</v>
      </c>
      <c r="F96" s="96">
        <f>F95/F7*100</f>
        <v>91.156462585034021</v>
      </c>
      <c r="G96" s="22">
        <f t="shared" si="10"/>
        <v>118.08267923120435</v>
      </c>
      <c r="H96" s="23">
        <f t="shared" si="8"/>
        <v>99.99999999455224</v>
      </c>
      <c r="I96" s="41" t="e">
        <f t="shared" si="9"/>
        <v>#DIV/0!</v>
      </c>
    </row>
    <row r="97" spans="1:9" x14ac:dyDescent="0.25">
      <c r="A97" s="264">
        <v>15</v>
      </c>
      <c r="B97" s="25" t="s">
        <v>94</v>
      </c>
      <c r="C97" s="6">
        <v>16</v>
      </c>
      <c r="D97" s="245">
        <v>5</v>
      </c>
      <c r="E97" s="8">
        <v>2</v>
      </c>
      <c r="F97" s="245">
        <v>1</v>
      </c>
      <c r="G97" s="10">
        <f t="shared" si="10"/>
        <v>50</v>
      </c>
      <c r="H97" s="11">
        <f t="shared" si="8"/>
        <v>20</v>
      </c>
      <c r="I97" s="43">
        <f t="shared" si="9"/>
        <v>6.25</v>
      </c>
    </row>
    <row r="98" spans="1:9" x14ac:dyDescent="0.25">
      <c r="A98" s="265"/>
      <c r="B98" s="13" t="s">
        <v>95</v>
      </c>
      <c r="C98" s="14">
        <v>14</v>
      </c>
      <c r="D98" s="244">
        <v>4</v>
      </c>
      <c r="E98" s="58">
        <v>2</v>
      </c>
      <c r="F98" s="244">
        <v>1</v>
      </c>
      <c r="G98" s="15">
        <f t="shared" si="10"/>
        <v>50</v>
      </c>
      <c r="H98" s="16">
        <f t="shared" si="8"/>
        <v>25</v>
      </c>
      <c r="I98" s="50">
        <f t="shared" si="9"/>
        <v>7.1428571428571423</v>
      </c>
    </row>
    <row r="99" spans="1:9" x14ac:dyDescent="0.25">
      <c r="A99" s="265"/>
      <c r="B99" s="56" t="s">
        <v>96</v>
      </c>
      <c r="C99" s="29">
        <f>C98/C97</f>
        <v>0.875</v>
      </c>
      <c r="D99" s="29">
        <v>0.8</v>
      </c>
      <c r="E99" s="29">
        <v>1</v>
      </c>
      <c r="F99" s="29">
        <f>F98/F97</f>
        <v>1</v>
      </c>
      <c r="G99" s="15">
        <f t="shared" si="10"/>
        <v>100</v>
      </c>
      <c r="H99" s="16">
        <f t="shared" si="8"/>
        <v>125</v>
      </c>
      <c r="I99" s="50">
        <f t="shared" si="9"/>
        <v>114.28571428571428</v>
      </c>
    </row>
    <row r="100" spans="1:9" ht="41.25" customHeight="1" x14ac:dyDescent="0.25">
      <c r="A100" s="265"/>
      <c r="B100" s="54" t="s">
        <v>97</v>
      </c>
      <c r="C100" s="14">
        <v>0</v>
      </c>
      <c r="D100" s="58">
        <v>0</v>
      </c>
      <c r="E100" s="58">
        <v>0</v>
      </c>
      <c r="F100" s="58">
        <v>0</v>
      </c>
      <c r="G100" s="15" t="e">
        <f t="shared" si="10"/>
        <v>#DIV/0!</v>
      </c>
      <c r="H100" s="16" t="e">
        <f t="shared" si="8"/>
        <v>#DIV/0!</v>
      </c>
      <c r="I100" s="50" t="e">
        <f t="shared" si="9"/>
        <v>#DIV/0!</v>
      </c>
    </row>
    <row r="101" spans="1:9" ht="48" customHeight="1" x14ac:dyDescent="0.25">
      <c r="A101" s="265"/>
      <c r="B101" s="28" t="s">
        <v>98</v>
      </c>
      <c r="C101" s="29">
        <f>C100/C97</f>
        <v>0</v>
      </c>
      <c r="D101" s="29">
        <v>0</v>
      </c>
      <c r="E101" s="29">
        <v>0</v>
      </c>
      <c r="F101" s="29">
        <f>F100/F97</f>
        <v>0</v>
      </c>
      <c r="G101" s="15" t="e">
        <f t="shared" si="10"/>
        <v>#DIV/0!</v>
      </c>
      <c r="H101" s="16" t="e">
        <f t="shared" si="8"/>
        <v>#DIV/0!</v>
      </c>
      <c r="I101" s="50" t="e">
        <f t="shared" si="9"/>
        <v>#DIV/0!</v>
      </c>
    </row>
    <row r="102" spans="1:9" ht="27.75" customHeight="1" x14ac:dyDescent="0.25">
      <c r="A102" s="265"/>
      <c r="B102" s="97" t="s">
        <v>99</v>
      </c>
      <c r="C102" s="98">
        <f>C97*100000/C7</f>
        <v>1771.8715393133998</v>
      </c>
      <c r="D102" s="98">
        <v>680</v>
      </c>
      <c r="E102" s="98">
        <v>238</v>
      </c>
      <c r="F102" s="98">
        <f>F97*100000/F7</f>
        <v>136.05442176870747</v>
      </c>
      <c r="G102" s="15">
        <f t="shared" si="10"/>
        <v>57.165723432230031</v>
      </c>
      <c r="H102" s="16">
        <f t="shared" si="8"/>
        <v>20.008003201280509</v>
      </c>
      <c r="I102" s="50">
        <f t="shared" si="9"/>
        <v>7.6785714285714279</v>
      </c>
    </row>
    <row r="103" spans="1:9" ht="15.75" thickBot="1" x14ac:dyDescent="0.3">
      <c r="A103" s="266"/>
      <c r="B103" s="20" t="s">
        <v>100</v>
      </c>
      <c r="C103" s="21">
        <v>0</v>
      </c>
      <c r="D103" s="99">
        <v>0</v>
      </c>
      <c r="E103" s="99">
        <v>0</v>
      </c>
      <c r="F103" s="99">
        <v>0</v>
      </c>
      <c r="G103" s="22" t="e">
        <f t="shared" si="10"/>
        <v>#DIV/0!</v>
      </c>
      <c r="H103" s="23" t="e">
        <f t="shared" si="8"/>
        <v>#DIV/0!</v>
      </c>
      <c r="I103" s="41" t="e">
        <f t="shared" si="9"/>
        <v>#DIV/0!</v>
      </c>
    </row>
    <row r="104" spans="1:9" ht="27.75" customHeight="1" thickBot="1" x14ac:dyDescent="0.3">
      <c r="A104" s="100">
        <v>16</v>
      </c>
      <c r="B104" s="101" t="s">
        <v>101</v>
      </c>
      <c r="C104" s="102">
        <v>167.4</v>
      </c>
      <c r="D104" s="249">
        <v>108.95</v>
      </c>
      <c r="E104" s="102">
        <v>100</v>
      </c>
      <c r="F104" s="249">
        <v>108.95</v>
      </c>
      <c r="G104" s="104">
        <f t="shared" si="10"/>
        <v>108.95000000000002</v>
      </c>
      <c r="H104" s="105">
        <f t="shared" si="8"/>
        <v>100</v>
      </c>
      <c r="I104" s="106">
        <f t="shared" si="9"/>
        <v>65.083632019115896</v>
      </c>
    </row>
    <row r="105" spans="1:9" ht="42.75" customHeight="1" x14ac:dyDescent="0.25">
      <c r="A105" s="264">
        <v>17</v>
      </c>
      <c r="B105" s="42" t="s">
        <v>102</v>
      </c>
      <c r="C105" s="6">
        <v>1307</v>
      </c>
      <c r="D105" s="245">
        <v>284.10000000000002</v>
      </c>
      <c r="E105" s="6">
        <v>140</v>
      </c>
      <c r="F105" s="245">
        <v>284.10000000000002</v>
      </c>
      <c r="G105" s="10">
        <f t="shared" si="10"/>
        <v>202.92857142857144</v>
      </c>
      <c r="H105" s="11">
        <f t="shared" si="8"/>
        <v>100</v>
      </c>
      <c r="I105" s="43">
        <f t="shared" si="9"/>
        <v>21.73680183626626</v>
      </c>
    </row>
    <row r="106" spans="1:9" ht="44.25" customHeight="1" x14ac:dyDescent="0.25">
      <c r="A106" s="265"/>
      <c r="B106" s="54" t="s">
        <v>103</v>
      </c>
      <c r="C106" s="14">
        <v>0</v>
      </c>
      <c r="D106" s="14">
        <v>0</v>
      </c>
      <c r="E106" s="14">
        <v>0</v>
      </c>
      <c r="F106" s="14">
        <v>0</v>
      </c>
      <c r="G106" s="15" t="e">
        <f t="shared" si="10"/>
        <v>#DIV/0!</v>
      </c>
      <c r="H106" s="16" t="e">
        <f t="shared" si="8"/>
        <v>#DIV/0!</v>
      </c>
      <c r="I106" s="50" t="e">
        <f t="shared" si="9"/>
        <v>#DIV/0!</v>
      </c>
    </row>
    <row r="107" spans="1:9" ht="55.5" customHeight="1" thickBot="1" x14ac:dyDescent="0.3">
      <c r="A107" s="266"/>
      <c r="B107" s="44" t="s">
        <v>104</v>
      </c>
      <c r="C107" s="32">
        <f>C106/C105</f>
        <v>0</v>
      </c>
      <c r="D107" s="32"/>
      <c r="E107" s="32">
        <v>0</v>
      </c>
      <c r="F107" s="32"/>
      <c r="G107" s="22" t="e">
        <f t="shared" si="10"/>
        <v>#DIV/0!</v>
      </c>
      <c r="H107" s="23" t="e">
        <f t="shared" si="8"/>
        <v>#DIV/0!</v>
      </c>
      <c r="I107" s="41" t="e">
        <f t="shared" si="9"/>
        <v>#DIV/0!</v>
      </c>
    </row>
    <row r="108" spans="1:9" ht="54.75" customHeight="1" x14ac:dyDescent="0.25">
      <c r="A108" s="264">
        <v>18</v>
      </c>
      <c r="B108" s="42" t="s">
        <v>105</v>
      </c>
      <c r="C108" s="6">
        <v>0</v>
      </c>
      <c r="D108" s="6">
        <v>848</v>
      </c>
      <c r="E108" s="6">
        <v>842</v>
      </c>
      <c r="F108" s="6">
        <v>848</v>
      </c>
      <c r="G108" s="10">
        <f t="shared" si="10"/>
        <v>100.71258907363421</v>
      </c>
      <c r="H108" s="11">
        <f t="shared" si="8"/>
        <v>100</v>
      </c>
      <c r="I108" s="43" t="e">
        <f t="shared" si="9"/>
        <v>#DIV/0!</v>
      </c>
    </row>
    <row r="109" spans="1:9" ht="78.75" customHeight="1" thickBot="1" x14ac:dyDescent="0.3">
      <c r="A109" s="266"/>
      <c r="B109" s="44" t="s">
        <v>106</v>
      </c>
      <c r="C109" s="108">
        <f>C108/C7</f>
        <v>0</v>
      </c>
      <c r="D109" s="108">
        <v>1</v>
      </c>
      <c r="E109" s="108">
        <v>1</v>
      </c>
      <c r="F109" s="108">
        <v>1</v>
      </c>
      <c r="G109" s="22">
        <f t="shared" si="10"/>
        <v>100</v>
      </c>
      <c r="H109" s="23">
        <f t="shared" si="8"/>
        <v>100</v>
      </c>
      <c r="I109" s="41" t="e">
        <f t="shared" si="9"/>
        <v>#DIV/0!</v>
      </c>
    </row>
    <row r="110" spans="1:9" ht="54.75" customHeight="1" x14ac:dyDescent="0.25">
      <c r="A110" s="264">
        <v>19</v>
      </c>
      <c r="B110" s="42" t="s">
        <v>107</v>
      </c>
      <c r="C110" s="6">
        <v>0.5</v>
      </c>
      <c r="D110" s="6">
        <v>9.1999999999999993</v>
      </c>
      <c r="E110" s="6">
        <v>9.1999999999999993</v>
      </c>
      <c r="F110" s="6">
        <v>9.1999999999999993</v>
      </c>
      <c r="G110" s="10">
        <f t="shared" si="10"/>
        <v>100</v>
      </c>
      <c r="H110" s="11">
        <f t="shared" si="8"/>
        <v>100</v>
      </c>
      <c r="I110" s="43">
        <f t="shared" si="9"/>
        <v>1839.9999999999998</v>
      </c>
    </row>
    <row r="111" spans="1:9" ht="70.5" customHeight="1" x14ac:dyDescent="0.25">
      <c r="A111" s="265"/>
      <c r="B111" s="54" t="s">
        <v>108</v>
      </c>
      <c r="C111" s="14">
        <v>0.5</v>
      </c>
      <c r="D111" s="14">
        <v>8.9</v>
      </c>
      <c r="E111" s="14">
        <v>8.9</v>
      </c>
      <c r="F111" s="14">
        <v>8.9</v>
      </c>
      <c r="G111" s="15">
        <f t="shared" si="10"/>
        <v>100</v>
      </c>
      <c r="H111" s="16">
        <f t="shared" si="8"/>
        <v>100</v>
      </c>
      <c r="I111" s="50">
        <f t="shared" si="9"/>
        <v>1780</v>
      </c>
    </row>
    <row r="112" spans="1:9" ht="120.75" customHeight="1" thickBot="1" x14ac:dyDescent="0.3">
      <c r="A112" s="266"/>
      <c r="B112" s="44" t="s">
        <v>109</v>
      </c>
      <c r="C112" s="108">
        <f>C111/C110</f>
        <v>1</v>
      </c>
      <c r="D112" s="108">
        <v>0.97</v>
      </c>
      <c r="E112" s="108">
        <v>0.97</v>
      </c>
      <c r="F112" s="108">
        <f>F111/F110</f>
        <v>0.96739130434782616</v>
      </c>
      <c r="G112" s="22">
        <f t="shared" si="10"/>
        <v>99.731062303899606</v>
      </c>
      <c r="H112" s="23">
        <f t="shared" si="8"/>
        <v>99.731062303899606</v>
      </c>
      <c r="I112" s="41">
        <f t="shared" si="9"/>
        <v>96.739130434782624</v>
      </c>
    </row>
    <row r="113" spans="1:9" ht="28.5" customHeight="1" x14ac:dyDescent="0.25">
      <c r="A113" s="264">
        <v>20</v>
      </c>
      <c r="B113" s="42" t="s">
        <v>110</v>
      </c>
      <c r="C113" s="6">
        <v>63108</v>
      </c>
      <c r="D113" s="245">
        <v>62877.86</v>
      </c>
      <c r="E113" s="6">
        <v>63108</v>
      </c>
      <c r="F113" s="245">
        <v>62877.86</v>
      </c>
      <c r="G113" s="10">
        <f t="shared" si="10"/>
        <v>99.635323572288783</v>
      </c>
      <c r="H113" s="11">
        <f t="shared" si="8"/>
        <v>100</v>
      </c>
      <c r="I113" s="43">
        <f t="shared" si="9"/>
        <v>99.635323572288783</v>
      </c>
    </row>
    <row r="114" spans="1:9" ht="51.75" customHeight="1" x14ac:dyDescent="0.25">
      <c r="A114" s="265"/>
      <c r="B114" s="54" t="s">
        <v>111</v>
      </c>
      <c r="C114" s="14">
        <v>39000</v>
      </c>
      <c r="D114" s="244">
        <v>713.66240000000005</v>
      </c>
      <c r="E114" s="14">
        <v>39000</v>
      </c>
      <c r="F114" s="244">
        <v>713.66240000000005</v>
      </c>
      <c r="G114" s="15">
        <f t="shared" si="10"/>
        <v>1.8299035897435898</v>
      </c>
      <c r="H114" s="16">
        <f t="shared" si="8"/>
        <v>100</v>
      </c>
      <c r="I114" s="50">
        <f t="shared" si="9"/>
        <v>1.8299035897435898</v>
      </c>
    </row>
    <row r="115" spans="1:9" ht="81.75" customHeight="1" thickBot="1" x14ac:dyDescent="0.3">
      <c r="A115" s="266"/>
      <c r="B115" s="44" t="s">
        <v>112</v>
      </c>
      <c r="C115" s="108">
        <f>C114/C113</f>
        <v>0.61798821068644227</v>
      </c>
      <c r="D115" s="108">
        <v>0.01</v>
      </c>
      <c r="E115" s="108">
        <v>0.62</v>
      </c>
      <c r="F115" s="108">
        <f>F114/F113</f>
        <v>1.1349979150053771E-2</v>
      </c>
      <c r="G115" s="22">
        <f t="shared" si="10"/>
        <v>1.8306417983957695</v>
      </c>
      <c r="H115" s="23">
        <f t="shared" si="8"/>
        <v>113.49979150053771</v>
      </c>
      <c r="I115" s="41">
        <f t="shared" si="9"/>
        <v>1.8366012415425472</v>
      </c>
    </row>
    <row r="116" spans="1:9" ht="55.5" customHeight="1" x14ac:dyDescent="0.25">
      <c r="A116" s="264">
        <v>21</v>
      </c>
      <c r="B116" s="42" t="s">
        <v>113</v>
      </c>
      <c r="C116" s="6">
        <v>35</v>
      </c>
      <c r="D116" s="6">
        <v>15</v>
      </c>
      <c r="E116" s="6">
        <v>20</v>
      </c>
      <c r="F116" s="6">
        <v>20</v>
      </c>
      <c r="G116" s="10">
        <f t="shared" si="10"/>
        <v>100</v>
      </c>
      <c r="H116" s="11">
        <f t="shared" si="8"/>
        <v>133.33333333333331</v>
      </c>
      <c r="I116" s="43">
        <f t="shared" si="9"/>
        <v>57.142857142857139</v>
      </c>
    </row>
    <row r="117" spans="1:9" ht="31.5" customHeight="1" x14ac:dyDescent="0.25">
      <c r="A117" s="265"/>
      <c r="B117" s="54" t="s">
        <v>114</v>
      </c>
      <c r="C117" s="14">
        <v>35</v>
      </c>
      <c r="D117" s="14">
        <v>15</v>
      </c>
      <c r="E117" s="14">
        <v>20</v>
      </c>
      <c r="F117" s="14">
        <v>20</v>
      </c>
      <c r="G117" s="15">
        <f t="shared" si="10"/>
        <v>100</v>
      </c>
      <c r="H117" s="16">
        <f t="shared" si="8"/>
        <v>133.33333333333331</v>
      </c>
      <c r="I117" s="50">
        <f t="shared" si="9"/>
        <v>57.142857142857139</v>
      </c>
    </row>
    <row r="118" spans="1:9" ht="33.75" customHeight="1" thickBot="1" x14ac:dyDescent="0.3">
      <c r="A118" s="266"/>
      <c r="B118" s="44" t="s">
        <v>115</v>
      </c>
      <c r="C118" s="108">
        <f>C117/C116</f>
        <v>1</v>
      </c>
      <c r="D118" s="108">
        <v>1</v>
      </c>
      <c r="E118" s="108">
        <v>1</v>
      </c>
      <c r="F118" s="108">
        <f>F117/F116</f>
        <v>1</v>
      </c>
      <c r="G118" s="22">
        <f t="shared" si="10"/>
        <v>100</v>
      </c>
      <c r="H118" s="23">
        <f t="shared" si="8"/>
        <v>100</v>
      </c>
      <c r="I118" s="41">
        <f t="shared" si="9"/>
        <v>100</v>
      </c>
    </row>
    <row r="119" spans="1:9" ht="54" customHeight="1" x14ac:dyDescent="0.25">
      <c r="A119" s="264">
        <v>22</v>
      </c>
      <c r="B119" s="42" t="s">
        <v>116</v>
      </c>
      <c r="C119" s="6">
        <v>3530</v>
      </c>
      <c r="D119" s="250">
        <v>176</v>
      </c>
      <c r="E119" s="6">
        <v>175</v>
      </c>
      <c r="F119" s="250">
        <v>176</v>
      </c>
      <c r="G119" s="10">
        <f t="shared" si="10"/>
        <v>100.57142857142858</v>
      </c>
      <c r="H119" s="11">
        <f t="shared" si="8"/>
        <v>100</v>
      </c>
      <c r="I119" s="43">
        <f t="shared" si="9"/>
        <v>4.9858356940509916</v>
      </c>
    </row>
    <row r="120" spans="1:9" ht="56.25" customHeight="1" x14ac:dyDescent="0.25">
      <c r="A120" s="265"/>
      <c r="B120" s="54" t="s">
        <v>117</v>
      </c>
      <c r="C120" s="14">
        <v>415</v>
      </c>
      <c r="D120" s="251">
        <v>0</v>
      </c>
      <c r="E120" s="14">
        <v>150</v>
      </c>
      <c r="F120" s="251">
        <v>150</v>
      </c>
      <c r="G120" s="15">
        <f t="shared" si="10"/>
        <v>100</v>
      </c>
      <c r="H120" s="16" t="e">
        <f t="shared" si="8"/>
        <v>#DIV/0!</v>
      </c>
      <c r="I120" s="50">
        <f t="shared" si="9"/>
        <v>36.144578313253014</v>
      </c>
    </row>
    <row r="121" spans="1:9" ht="65.25" customHeight="1" thickBot="1" x14ac:dyDescent="0.3">
      <c r="A121" s="266"/>
      <c r="B121" s="44" t="s">
        <v>118</v>
      </c>
      <c r="C121" s="108">
        <f>C120/C7</f>
        <v>0.45957918050941304</v>
      </c>
      <c r="D121" s="108">
        <v>0</v>
      </c>
      <c r="E121" s="108">
        <f t="shared" ref="E121" si="11">E120/E7</f>
        <v>0.20435967302452315</v>
      </c>
      <c r="F121" s="108">
        <f>F120/F7</f>
        <v>0.20408163265306123</v>
      </c>
      <c r="G121" s="22">
        <f t="shared" si="10"/>
        <v>99.863945578231295</v>
      </c>
      <c r="H121" s="23" t="e">
        <f t="shared" si="8"/>
        <v>#DIV/0!</v>
      </c>
      <c r="I121" s="41">
        <f t="shared" si="9"/>
        <v>44.406196213425133</v>
      </c>
    </row>
    <row r="122" spans="1:9" ht="53.25" customHeight="1" x14ac:dyDescent="0.25">
      <c r="A122" s="264">
        <v>23</v>
      </c>
      <c r="B122" s="42" t="s">
        <v>119</v>
      </c>
      <c r="C122" s="6">
        <v>406</v>
      </c>
      <c r="D122" s="245">
        <v>302</v>
      </c>
      <c r="E122" s="6">
        <v>301</v>
      </c>
      <c r="F122" s="245">
        <v>305</v>
      </c>
      <c r="G122" s="10">
        <f t="shared" si="10"/>
        <v>101.32890365448506</v>
      </c>
      <c r="H122" s="11">
        <f t="shared" si="8"/>
        <v>100.99337748344371</v>
      </c>
      <c r="I122" s="43">
        <f t="shared" si="9"/>
        <v>75.123152709359601</v>
      </c>
    </row>
    <row r="123" spans="1:9" ht="54.75" customHeight="1" thickBot="1" x14ac:dyDescent="0.3">
      <c r="A123" s="266"/>
      <c r="B123" s="44" t="s">
        <v>120</v>
      </c>
      <c r="C123" s="108">
        <f>C122/C7</f>
        <v>0.44961240310077522</v>
      </c>
      <c r="D123" s="108">
        <v>0.41</v>
      </c>
      <c r="E123" s="108">
        <v>0.36</v>
      </c>
      <c r="F123" s="108">
        <f>F122/F7</f>
        <v>0.41496598639455784</v>
      </c>
      <c r="G123" s="22">
        <f t="shared" si="10"/>
        <v>115.26832955404385</v>
      </c>
      <c r="H123" s="23">
        <f t="shared" si="8"/>
        <v>101.21121619379461</v>
      </c>
      <c r="I123" s="41">
        <f t="shared" si="9"/>
        <v>92.294159042927518</v>
      </c>
    </row>
    <row r="124" spans="1:9" x14ac:dyDescent="0.25">
      <c r="A124" s="111"/>
      <c r="B124" s="111"/>
      <c r="C124" s="112"/>
      <c r="D124" s="112"/>
      <c r="E124" s="113"/>
      <c r="F124" s="112"/>
      <c r="G124" s="112"/>
      <c r="H124" s="112"/>
      <c r="I124" s="112"/>
    </row>
    <row r="125" spans="1:9" x14ac:dyDescent="0.25">
      <c r="A125" s="111"/>
      <c r="B125" s="111" t="s">
        <v>188</v>
      </c>
      <c r="C125" s="112"/>
      <c r="D125" s="112"/>
      <c r="E125" s="112"/>
      <c r="F125" s="112"/>
      <c r="G125" s="112"/>
      <c r="H125" s="112"/>
      <c r="I125" s="112"/>
    </row>
    <row r="126" spans="1:9" x14ac:dyDescent="0.25">
      <c r="A126" s="111"/>
      <c r="B126" s="111" t="s">
        <v>121</v>
      </c>
      <c r="C126" s="112"/>
      <c r="D126" s="112"/>
      <c r="E126" s="112"/>
      <c r="F126" s="112"/>
      <c r="G126" s="112"/>
      <c r="H126" s="112"/>
      <c r="I126" s="112"/>
    </row>
    <row r="127" spans="1:9" x14ac:dyDescent="0.25">
      <c r="A127" s="111"/>
      <c r="B127" s="111"/>
      <c r="C127" s="112"/>
      <c r="D127" s="112"/>
      <c r="E127" s="114"/>
      <c r="F127" s="114"/>
      <c r="G127" s="112"/>
      <c r="H127" s="112"/>
      <c r="I127" s="112"/>
    </row>
  </sheetData>
  <mergeCells count="30">
    <mergeCell ref="A2:I2"/>
    <mergeCell ref="A3:I3"/>
    <mergeCell ref="A5:A6"/>
    <mergeCell ref="B5:B6"/>
    <mergeCell ref="C5:C6"/>
    <mergeCell ref="D5:D6"/>
    <mergeCell ref="E5:E6"/>
    <mergeCell ref="F5:F6"/>
    <mergeCell ref="A90:A91"/>
    <mergeCell ref="A7:A10"/>
    <mergeCell ref="A11:A17"/>
    <mergeCell ref="A18:A19"/>
    <mergeCell ref="A20:A21"/>
    <mergeCell ref="A22:A23"/>
    <mergeCell ref="A24:A55"/>
    <mergeCell ref="A56:A57"/>
    <mergeCell ref="A58:A59"/>
    <mergeCell ref="A60:A82"/>
    <mergeCell ref="A83:A86"/>
    <mergeCell ref="A87:A89"/>
    <mergeCell ref="A113:A115"/>
    <mergeCell ref="A116:A118"/>
    <mergeCell ref="A119:A121"/>
    <mergeCell ref="A122:A123"/>
    <mergeCell ref="A92:A94"/>
    <mergeCell ref="A95:A96"/>
    <mergeCell ref="A97:A103"/>
    <mergeCell ref="A105:A107"/>
    <mergeCell ref="A108:A109"/>
    <mergeCell ref="A110:A1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1"/>
  <sheetViews>
    <sheetView topLeftCell="A4" workbookViewId="0">
      <selection activeCell="J25" sqref="J25"/>
    </sheetView>
  </sheetViews>
  <sheetFormatPr defaultRowHeight="15" x14ac:dyDescent="0.25"/>
  <cols>
    <col min="1" max="1" width="19.42578125" customWidth="1"/>
    <col min="2" max="2" width="16.5703125" customWidth="1"/>
    <col min="3" max="3" width="20.140625" customWidth="1"/>
    <col min="4" max="4" width="22.85546875" customWidth="1"/>
  </cols>
  <sheetData>
    <row r="2" spans="1:4" ht="20.25" x14ac:dyDescent="0.3">
      <c r="A2" s="278" t="s">
        <v>127</v>
      </c>
      <c r="B2" s="278"/>
      <c r="C2" s="278"/>
      <c r="D2" s="278"/>
    </row>
    <row r="3" spans="1:4" x14ac:dyDescent="0.25">
      <c r="A3" s="279" t="s">
        <v>187</v>
      </c>
      <c r="B3" s="279"/>
      <c r="C3" s="279"/>
      <c r="D3" s="279"/>
    </row>
    <row r="4" spans="1:4" ht="14.45" x14ac:dyDescent="0.3">
      <c r="A4" s="115"/>
      <c r="B4" s="115"/>
      <c r="C4" s="115"/>
      <c r="D4" s="115"/>
    </row>
    <row r="5" spans="1:4" ht="18" x14ac:dyDescent="0.25">
      <c r="A5" s="276" t="s">
        <v>160</v>
      </c>
      <c r="B5" s="276"/>
      <c r="C5" s="276"/>
      <c r="D5" s="276"/>
    </row>
    <row r="6" spans="1:4" x14ac:dyDescent="0.25">
      <c r="A6" s="116" t="s">
        <v>129</v>
      </c>
      <c r="B6" s="117" t="s">
        <v>130</v>
      </c>
      <c r="C6" s="116" t="s">
        <v>131</v>
      </c>
      <c r="D6" s="116" t="s">
        <v>132</v>
      </c>
    </row>
    <row r="7" spans="1:4" x14ac:dyDescent="0.25">
      <c r="A7" s="118" t="s">
        <v>133</v>
      </c>
      <c r="B7" s="119" t="s">
        <v>134</v>
      </c>
      <c r="C7" s="120" t="s">
        <v>135</v>
      </c>
      <c r="D7" s="120" t="s">
        <v>136</v>
      </c>
    </row>
    <row r="8" spans="1:4" x14ac:dyDescent="0.25">
      <c r="A8" s="121" t="s">
        <v>137</v>
      </c>
      <c r="B8" s="122"/>
      <c r="C8" s="123"/>
      <c r="D8" s="123"/>
    </row>
    <row r="9" spans="1:4" x14ac:dyDescent="0.25">
      <c r="A9" s="124" t="s">
        <v>138</v>
      </c>
      <c r="B9" s="125">
        <v>550</v>
      </c>
      <c r="C9" s="126">
        <v>65</v>
      </c>
      <c r="D9" s="126">
        <f>B9/10*C9</f>
        <v>3575</v>
      </c>
    </row>
    <row r="10" spans="1:4" x14ac:dyDescent="0.25">
      <c r="A10" s="124" t="s">
        <v>139</v>
      </c>
      <c r="B10" s="125">
        <v>78</v>
      </c>
      <c r="C10" s="126">
        <v>104</v>
      </c>
      <c r="D10" s="126">
        <f>B10/10*C10</f>
        <v>811.19999999999993</v>
      </c>
    </row>
    <row r="11" spans="1:4" x14ac:dyDescent="0.25">
      <c r="A11" s="124" t="s">
        <v>140</v>
      </c>
      <c r="B11" s="125">
        <v>60</v>
      </c>
      <c r="C11" s="126">
        <v>60</v>
      </c>
      <c r="D11" s="126">
        <f>B11/10*C11</f>
        <v>360</v>
      </c>
    </row>
    <row r="12" spans="1:4" x14ac:dyDescent="0.25">
      <c r="A12" s="124" t="s">
        <v>141</v>
      </c>
      <c r="B12" s="125">
        <v>0</v>
      </c>
      <c r="C12" s="126">
        <v>55</v>
      </c>
      <c r="D12" s="126">
        <f>B12/10*C12</f>
        <v>0</v>
      </c>
    </row>
    <row r="13" spans="1:4" x14ac:dyDescent="0.25">
      <c r="A13" s="124" t="s">
        <v>142</v>
      </c>
      <c r="B13" s="125"/>
      <c r="C13" s="126">
        <v>60</v>
      </c>
      <c r="D13" s="126">
        <f>B13/10*C13</f>
        <v>0</v>
      </c>
    </row>
    <row r="14" spans="1:4" x14ac:dyDescent="0.25">
      <c r="A14" s="127" t="s">
        <v>143</v>
      </c>
      <c r="B14" s="128">
        <f>B9+B10+B11+B12+B13</f>
        <v>688</v>
      </c>
      <c r="C14" s="126" t="s">
        <v>144</v>
      </c>
      <c r="D14" s="129">
        <f>D9+D10+D11+D12+D13</f>
        <v>4746.2</v>
      </c>
    </row>
    <row r="15" spans="1:4" x14ac:dyDescent="0.25">
      <c r="A15" s="124" t="s">
        <v>145</v>
      </c>
      <c r="B15" s="130"/>
      <c r="C15" s="126">
        <v>15</v>
      </c>
      <c r="D15" s="126">
        <f>B15/10*C15</f>
        <v>0</v>
      </c>
    </row>
    <row r="16" spans="1:4" x14ac:dyDescent="0.25">
      <c r="A16" s="123" t="s">
        <v>146</v>
      </c>
      <c r="B16" s="131"/>
      <c r="C16" s="126">
        <v>3.5</v>
      </c>
      <c r="D16" s="126">
        <f>B16*C16/1000</f>
        <v>0</v>
      </c>
    </row>
    <row r="17" spans="1:4" x14ac:dyDescent="0.25">
      <c r="A17" s="123" t="s">
        <v>147</v>
      </c>
      <c r="B17" s="132"/>
      <c r="C17" s="126">
        <v>37.5</v>
      </c>
      <c r="D17" s="126">
        <f>B17/10*C17</f>
        <v>0</v>
      </c>
    </row>
    <row r="18" spans="1:4" x14ac:dyDescent="0.25">
      <c r="A18" s="123" t="s">
        <v>148</v>
      </c>
      <c r="B18" s="132"/>
      <c r="C18" s="126">
        <v>10</v>
      </c>
      <c r="D18" s="126">
        <f>B18/10*C18</f>
        <v>0</v>
      </c>
    </row>
    <row r="19" spans="1:4" x14ac:dyDescent="0.25">
      <c r="A19" s="123" t="s">
        <v>149</v>
      </c>
      <c r="B19" s="132"/>
      <c r="C19" s="126">
        <v>12</v>
      </c>
      <c r="D19" s="126">
        <f>B19/10*C19</f>
        <v>0</v>
      </c>
    </row>
    <row r="20" spans="1:4" x14ac:dyDescent="0.25">
      <c r="A20" s="123" t="s">
        <v>150</v>
      </c>
      <c r="B20" s="132"/>
      <c r="C20" s="126">
        <v>9</v>
      </c>
      <c r="D20" s="126">
        <f>B20/10*C20</f>
        <v>0</v>
      </c>
    </row>
    <row r="21" spans="1:4" x14ac:dyDescent="0.25">
      <c r="A21" s="121" t="s">
        <v>151</v>
      </c>
      <c r="B21" s="132" t="s">
        <v>144</v>
      </c>
      <c r="C21" s="126" t="s">
        <v>144</v>
      </c>
      <c r="D21" s="129">
        <f>D14+D15+D16+D17+D18+D19+D20</f>
        <v>4746.2</v>
      </c>
    </row>
    <row r="22" spans="1:4" ht="14.45" x14ac:dyDescent="0.3">
      <c r="A22" s="133"/>
      <c r="B22" s="133"/>
      <c r="C22" s="133"/>
      <c r="D22" s="133"/>
    </row>
    <row r="23" spans="1:4" ht="18" x14ac:dyDescent="0.25">
      <c r="A23" s="276" t="s">
        <v>152</v>
      </c>
      <c r="B23" s="276"/>
      <c r="C23" s="276"/>
      <c r="D23" s="276"/>
    </row>
    <row r="24" spans="1:4" x14ac:dyDescent="0.25">
      <c r="A24" s="116" t="s">
        <v>153</v>
      </c>
      <c r="B24" s="117" t="s">
        <v>130</v>
      </c>
      <c r="C24" s="116" t="s">
        <v>131</v>
      </c>
      <c r="D24" s="116" t="s">
        <v>132</v>
      </c>
    </row>
    <row r="25" spans="1:4" x14ac:dyDescent="0.25">
      <c r="A25" s="118" t="s">
        <v>133</v>
      </c>
      <c r="B25" s="119" t="s">
        <v>134</v>
      </c>
      <c r="C25" s="120" t="s">
        <v>135</v>
      </c>
      <c r="D25" s="120" t="s">
        <v>136</v>
      </c>
    </row>
    <row r="26" spans="1:4" x14ac:dyDescent="0.25">
      <c r="A26" s="121" t="s">
        <v>137</v>
      </c>
      <c r="B26" s="123"/>
      <c r="C26" s="123"/>
      <c r="D26" s="121"/>
    </row>
    <row r="27" spans="1:4" x14ac:dyDescent="0.25">
      <c r="A27" s="123" t="s">
        <v>138</v>
      </c>
      <c r="B27" s="132">
        <v>560</v>
      </c>
      <c r="C27" s="126">
        <v>65</v>
      </c>
      <c r="D27" s="126">
        <f>B27/10*C27</f>
        <v>3640</v>
      </c>
    </row>
    <row r="28" spans="1:4" x14ac:dyDescent="0.25">
      <c r="A28" s="123" t="s">
        <v>139</v>
      </c>
      <c r="B28" s="132">
        <v>49.9</v>
      </c>
      <c r="C28" s="126">
        <v>104</v>
      </c>
      <c r="D28" s="126">
        <f>B28/10*C28</f>
        <v>518.96</v>
      </c>
    </row>
    <row r="29" spans="1:4" x14ac:dyDescent="0.25">
      <c r="A29" s="123" t="s">
        <v>140</v>
      </c>
      <c r="B29" s="132">
        <v>75</v>
      </c>
      <c r="C29" s="126">
        <v>60</v>
      </c>
      <c r="D29" s="126">
        <f>B29/10*C29</f>
        <v>450</v>
      </c>
    </row>
    <row r="30" spans="1:4" x14ac:dyDescent="0.25">
      <c r="A30" s="123" t="s">
        <v>141</v>
      </c>
      <c r="B30" s="132">
        <v>23</v>
      </c>
      <c r="C30" s="126">
        <v>55</v>
      </c>
      <c r="D30" s="126">
        <f>B30/10*C30</f>
        <v>126.49999999999999</v>
      </c>
    </row>
    <row r="31" spans="1:4" x14ac:dyDescent="0.25">
      <c r="A31" s="123" t="s">
        <v>142</v>
      </c>
      <c r="B31" s="132">
        <v>0.1</v>
      </c>
      <c r="C31" s="126">
        <v>60</v>
      </c>
      <c r="D31" s="126">
        <f>B31/10*C31</f>
        <v>0.6</v>
      </c>
    </row>
    <row r="32" spans="1:4" x14ac:dyDescent="0.25">
      <c r="A32" s="121" t="s">
        <v>143</v>
      </c>
      <c r="B32" s="129">
        <f>B27+B28+B29+B30+B31</f>
        <v>708</v>
      </c>
      <c r="C32" s="126" t="s">
        <v>144</v>
      </c>
      <c r="D32" s="129">
        <f>D27+D28+D29+D30+D31</f>
        <v>4736.0600000000004</v>
      </c>
    </row>
    <row r="33" spans="1:4" x14ac:dyDescent="0.25">
      <c r="A33" s="123" t="s">
        <v>145</v>
      </c>
      <c r="B33" s="132">
        <v>2220</v>
      </c>
      <c r="C33" s="126">
        <v>15</v>
      </c>
      <c r="D33" s="126">
        <f>B33/10*C33</f>
        <v>3330</v>
      </c>
    </row>
    <row r="34" spans="1:4" x14ac:dyDescent="0.25">
      <c r="A34" s="123" t="s">
        <v>146</v>
      </c>
      <c r="B34" s="132">
        <v>1300</v>
      </c>
      <c r="C34" s="126">
        <v>3.5</v>
      </c>
      <c r="D34" s="126">
        <f>B34*C34/1000</f>
        <v>4.55</v>
      </c>
    </row>
    <row r="35" spans="1:4" x14ac:dyDescent="0.25">
      <c r="A35" s="123" t="s">
        <v>147</v>
      </c>
      <c r="B35" s="132"/>
      <c r="C35" s="126">
        <v>37.5</v>
      </c>
      <c r="D35" s="134">
        <f>B35/10*C35</f>
        <v>0</v>
      </c>
    </row>
    <row r="36" spans="1:4" x14ac:dyDescent="0.25">
      <c r="A36" s="123" t="s">
        <v>148</v>
      </c>
      <c r="B36" s="132"/>
      <c r="C36" s="126">
        <v>10</v>
      </c>
      <c r="D36" s="126">
        <f>B36/10*C36</f>
        <v>0</v>
      </c>
    </row>
    <row r="37" spans="1:4" x14ac:dyDescent="0.25">
      <c r="A37" s="123" t="s">
        <v>149</v>
      </c>
      <c r="B37" s="132"/>
      <c r="C37" s="126">
        <v>12</v>
      </c>
      <c r="D37" s="126">
        <f>B37/10*C37</f>
        <v>0</v>
      </c>
    </row>
    <row r="38" spans="1:4" x14ac:dyDescent="0.25">
      <c r="A38" s="123" t="s">
        <v>150</v>
      </c>
      <c r="B38" s="132"/>
      <c r="C38" s="126">
        <v>9</v>
      </c>
      <c r="D38" s="126">
        <f>B38/10*C38</f>
        <v>0</v>
      </c>
    </row>
    <row r="39" spans="1:4" x14ac:dyDescent="0.25">
      <c r="A39" s="121" t="s">
        <v>151</v>
      </c>
      <c r="B39" s="132" t="s">
        <v>144</v>
      </c>
      <c r="C39" s="126" t="s">
        <v>144</v>
      </c>
      <c r="D39" s="135">
        <f>SUM(D32:D38)</f>
        <v>8070.6100000000006</v>
      </c>
    </row>
    <row r="40" spans="1:4" x14ac:dyDescent="0.25">
      <c r="A40" s="136"/>
      <c r="B40" s="136"/>
      <c r="C40" s="136"/>
      <c r="D40" s="136"/>
    </row>
    <row r="41" spans="1:4" ht="18" x14ac:dyDescent="0.25">
      <c r="A41" s="276" t="s">
        <v>50</v>
      </c>
      <c r="B41" s="276"/>
      <c r="C41" s="276"/>
      <c r="D41" s="276"/>
    </row>
    <row r="42" spans="1:4" x14ac:dyDescent="0.25">
      <c r="A42" s="116" t="s">
        <v>153</v>
      </c>
      <c r="B42" s="117" t="s">
        <v>130</v>
      </c>
      <c r="C42" s="116" t="s">
        <v>131</v>
      </c>
      <c r="D42" s="116" t="s">
        <v>132</v>
      </c>
    </row>
    <row r="43" spans="1:4" x14ac:dyDescent="0.25">
      <c r="A43" s="118" t="s">
        <v>133</v>
      </c>
      <c r="B43" s="119" t="s">
        <v>134</v>
      </c>
      <c r="C43" s="120" t="s">
        <v>135</v>
      </c>
      <c r="D43" s="120" t="s">
        <v>136</v>
      </c>
    </row>
    <row r="44" spans="1:4" x14ac:dyDescent="0.25">
      <c r="A44" s="121" t="s">
        <v>137</v>
      </c>
      <c r="B44" s="123"/>
      <c r="C44" s="123"/>
      <c r="D44" s="121"/>
    </row>
    <row r="45" spans="1:4" x14ac:dyDescent="0.25">
      <c r="A45" s="123" t="s">
        <v>138</v>
      </c>
      <c r="B45" s="132">
        <v>214</v>
      </c>
      <c r="C45" s="126">
        <v>65</v>
      </c>
      <c r="D45" s="126">
        <f>B45/10*C45</f>
        <v>1391</v>
      </c>
    </row>
    <row r="46" spans="1:4" x14ac:dyDescent="0.25">
      <c r="A46" s="123" t="s">
        <v>139</v>
      </c>
      <c r="B46" s="132">
        <v>16.2</v>
      </c>
      <c r="C46" s="126">
        <v>104</v>
      </c>
      <c r="D46" s="126">
        <f>B46/10*C46</f>
        <v>168.48</v>
      </c>
    </row>
    <row r="47" spans="1:4" x14ac:dyDescent="0.25">
      <c r="A47" s="123" t="s">
        <v>140</v>
      </c>
      <c r="B47" s="132">
        <v>65.02</v>
      </c>
      <c r="C47" s="126">
        <v>60</v>
      </c>
      <c r="D47" s="126">
        <f>B47/10*C47</f>
        <v>390.12</v>
      </c>
    </row>
    <row r="48" spans="1:4" x14ac:dyDescent="0.25">
      <c r="A48" s="123" t="s">
        <v>141</v>
      </c>
      <c r="B48" s="132">
        <v>3.5</v>
      </c>
      <c r="C48" s="126">
        <v>55</v>
      </c>
      <c r="D48" s="126">
        <f>B48/10*C48</f>
        <v>19.25</v>
      </c>
    </row>
    <row r="49" spans="1:4" x14ac:dyDescent="0.25">
      <c r="A49" s="123" t="s">
        <v>142</v>
      </c>
      <c r="B49" s="132">
        <v>0.1</v>
      </c>
      <c r="C49" s="126">
        <v>60</v>
      </c>
      <c r="D49" s="126">
        <f>B49/10*C49</f>
        <v>0.6</v>
      </c>
    </row>
    <row r="50" spans="1:4" x14ac:dyDescent="0.25">
      <c r="A50" s="121" t="s">
        <v>143</v>
      </c>
      <c r="B50" s="129">
        <f>B45+B46+B47+B48+B49</f>
        <v>298.82</v>
      </c>
      <c r="C50" s="126" t="s">
        <v>144</v>
      </c>
      <c r="D50" s="129">
        <f>D45+D46+D47+D48+D49</f>
        <v>1969.4499999999998</v>
      </c>
    </row>
    <row r="51" spans="1:4" x14ac:dyDescent="0.25">
      <c r="A51" s="123" t="s">
        <v>145</v>
      </c>
      <c r="B51" s="132">
        <v>340</v>
      </c>
      <c r="C51" s="126">
        <v>15</v>
      </c>
      <c r="D51" s="126">
        <f>B51/10*C51</f>
        <v>510</v>
      </c>
    </row>
    <row r="52" spans="1:4" x14ac:dyDescent="0.25">
      <c r="A52" s="123" t="s">
        <v>146</v>
      </c>
      <c r="B52" s="132"/>
      <c r="C52" s="126">
        <v>3.5</v>
      </c>
      <c r="D52" s="126">
        <f>B52*C52/1000</f>
        <v>0</v>
      </c>
    </row>
    <row r="53" spans="1:4" x14ac:dyDescent="0.25">
      <c r="A53" s="123" t="s">
        <v>147</v>
      </c>
      <c r="B53" s="132"/>
      <c r="C53" s="126">
        <v>37.5</v>
      </c>
      <c r="D53" s="134">
        <f>B53/10*C53</f>
        <v>0</v>
      </c>
    </row>
    <row r="54" spans="1:4" x14ac:dyDescent="0.25">
      <c r="A54" s="123" t="s">
        <v>148</v>
      </c>
      <c r="B54" s="132"/>
      <c r="C54" s="126">
        <v>10</v>
      </c>
      <c r="D54" s="126">
        <f>B54/10*C54</f>
        <v>0</v>
      </c>
    </row>
    <row r="55" spans="1:4" x14ac:dyDescent="0.25">
      <c r="A55" s="123" t="s">
        <v>149</v>
      </c>
      <c r="B55" s="132"/>
      <c r="C55" s="126">
        <v>12</v>
      </c>
      <c r="D55" s="126">
        <f>B55/10*C55</f>
        <v>0</v>
      </c>
    </row>
    <row r="56" spans="1:4" x14ac:dyDescent="0.25">
      <c r="A56" s="123" t="s">
        <v>150</v>
      </c>
      <c r="B56" s="132"/>
      <c r="C56" s="126">
        <v>9</v>
      </c>
      <c r="D56" s="126">
        <f>B56/10*C56</f>
        <v>0</v>
      </c>
    </row>
    <row r="57" spans="1:4" x14ac:dyDescent="0.25">
      <c r="A57" s="121" t="s">
        <v>151</v>
      </c>
      <c r="B57" s="132" t="s">
        <v>144</v>
      </c>
      <c r="C57" s="126" t="s">
        <v>144</v>
      </c>
      <c r="D57" s="135">
        <f>D50+D51+D52+D53+D54+D55+D56</f>
        <v>2479.4499999999998</v>
      </c>
    </row>
    <row r="58" spans="1:4" x14ac:dyDescent="0.25">
      <c r="A58" s="136"/>
      <c r="B58" s="136"/>
      <c r="C58" s="136"/>
      <c r="D58" s="136"/>
    </row>
    <row r="59" spans="1:4" x14ac:dyDescent="0.25">
      <c r="A59" s="136"/>
      <c r="B59" s="136"/>
      <c r="C59" s="136"/>
      <c r="D59" s="136"/>
    </row>
    <row r="60" spans="1:4" ht="18" x14ac:dyDescent="0.25">
      <c r="A60" s="276" t="s">
        <v>155</v>
      </c>
      <c r="B60" s="276"/>
      <c r="C60" s="276"/>
      <c r="D60" s="276"/>
    </row>
    <row r="61" spans="1:4" x14ac:dyDescent="0.25">
      <c r="A61" s="116" t="s">
        <v>153</v>
      </c>
      <c r="B61" s="117" t="s">
        <v>130</v>
      </c>
      <c r="C61" s="116" t="s">
        <v>131</v>
      </c>
      <c r="D61" s="116" t="s">
        <v>132</v>
      </c>
    </row>
    <row r="62" spans="1:4" x14ac:dyDescent="0.25">
      <c r="A62" s="118" t="s">
        <v>133</v>
      </c>
      <c r="B62" s="119" t="s">
        <v>134</v>
      </c>
      <c r="C62" s="120" t="s">
        <v>135</v>
      </c>
      <c r="D62" s="120" t="s">
        <v>136</v>
      </c>
    </row>
    <row r="63" spans="1:4" x14ac:dyDescent="0.25">
      <c r="A63" s="121" t="s">
        <v>137</v>
      </c>
      <c r="B63" s="121"/>
      <c r="C63" s="121"/>
      <c r="D63" s="121"/>
    </row>
    <row r="64" spans="1:4" x14ac:dyDescent="0.25">
      <c r="A64" s="123" t="s">
        <v>138</v>
      </c>
      <c r="B64" s="126">
        <f>B9+B27+B45</f>
        <v>1324</v>
      </c>
      <c r="C64" s="126">
        <v>65</v>
      </c>
      <c r="D64" s="126">
        <f>B64/10*C64</f>
        <v>8606</v>
      </c>
    </row>
    <row r="65" spans="1:4" x14ac:dyDescent="0.25">
      <c r="A65" s="123" t="s">
        <v>139</v>
      </c>
      <c r="B65" s="126">
        <f>B10+B28+B46</f>
        <v>144.1</v>
      </c>
      <c r="C65" s="126">
        <v>104</v>
      </c>
      <c r="D65" s="126">
        <f>B65/10*C65</f>
        <v>1498.64</v>
      </c>
    </row>
    <row r="66" spans="1:4" x14ac:dyDescent="0.25">
      <c r="A66" s="123" t="s">
        <v>140</v>
      </c>
      <c r="B66" s="126">
        <f>B11+B29+B47</f>
        <v>200.01999999999998</v>
      </c>
      <c r="C66" s="126">
        <v>60</v>
      </c>
      <c r="D66" s="126">
        <f>B66/10*C66</f>
        <v>1200.1199999999999</v>
      </c>
    </row>
    <row r="67" spans="1:4" x14ac:dyDescent="0.25">
      <c r="A67" s="123" t="s">
        <v>141</v>
      </c>
      <c r="B67" s="126">
        <f>B12+B30+B48</f>
        <v>26.5</v>
      </c>
      <c r="C67" s="126">
        <v>55</v>
      </c>
      <c r="D67" s="126">
        <f>B67/10*C67</f>
        <v>145.75</v>
      </c>
    </row>
    <row r="68" spans="1:4" x14ac:dyDescent="0.25">
      <c r="A68" s="123" t="s">
        <v>142</v>
      </c>
      <c r="B68" s="126">
        <f>B13+B31+B49</f>
        <v>0.2</v>
      </c>
      <c r="C68" s="126">
        <v>60</v>
      </c>
      <c r="D68" s="126">
        <f>B68/10*C68</f>
        <v>1.2</v>
      </c>
    </row>
    <row r="69" spans="1:4" x14ac:dyDescent="0.25">
      <c r="A69" s="121" t="s">
        <v>143</v>
      </c>
      <c r="B69" s="129">
        <f>B64+B65+B66+B67+B68</f>
        <v>1694.82</v>
      </c>
      <c r="C69" s="126" t="s">
        <v>144</v>
      </c>
      <c r="D69" s="129">
        <f>D64+D65+D66+D67+D68</f>
        <v>11451.71</v>
      </c>
    </row>
    <row r="70" spans="1:4" x14ac:dyDescent="0.25">
      <c r="A70" s="123" t="s">
        <v>145</v>
      </c>
      <c r="B70" s="126">
        <f t="shared" ref="B70:B75" si="0">B15+B33+B51</f>
        <v>2560</v>
      </c>
      <c r="C70" s="126">
        <v>15</v>
      </c>
      <c r="D70" s="126">
        <f>B70/10*C70</f>
        <v>3840</v>
      </c>
    </row>
    <row r="71" spans="1:4" x14ac:dyDescent="0.25">
      <c r="A71" s="123" t="s">
        <v>146</v>
      </c>
      <c r="B71" s="126">
        <f t="shared" si="0"/>
        <v>1300</v>
      </c>
      <c r="C71" s="126">
        <v>3.5</v>
      </c>
      <c r="D71" s="126">
        <f>B71*C71/1000</f>
        <v>4.55</v>
      </c>
    </row>
    <row r="72" spans="1:4" x14ac:dyDescent="0.25">
      <c r="A72" s="123" t="s">
        <v>147</v>
      </c>
      <c r="B72" s="126">
        <f t="shared" si="0"/>
        <v>0</v>
      </c>
      <c r="C72" s="126">
        <v>37.5</v>
      </c>
      <c r="D72" s="126">
        <f>B72/10*C72</f>
        <v>0</v>
      </c>
    </row>
    <row r="73" spans="1:4" x14ac:dyDescent="0.25">
      <c r="A73" s="123" t="s">
        <v>148</v>
      </c>
      <c r="B73" s="126">
        <f t="shared" si="0"/>
        <v>0</v>
      </c>
      <c r="C73" s="126">
        <v>10</v>
      </c>
      <c r="D73" s="126">
        <f>B73/10*C73</f>
        <v>0</v>
      </c>
    </row>
    <row r="74" spans="1:4" x14ac:dyDescent="0.25">
      <c r="A74" s="123" t="s">
        <v>149</v>
      </c>
      <c r="B74" s="126">
        <f t="shared" si="0"/>
        <v>0</v>
      </c>
      <c r="C74" s="126">
        <v>12</v>
      </c>
      <c r="D74" s="126">
        <f>B74/10*C74</f>
        <v>0</v>
      </c>
    </row>
    <row r="75" spans="1:4" x14ac:dyDescent="0.25">
      <c r="A75" s="123" t="s">
        <v>150</v>
      </c>
      <c r="B75" s="126">
        <f t="shared" si="0"/>
        <v>0</v>
      </c>
      <c r="C75" s="126">
        <v>9</v>
      </c>
      <c r="D75" s="126">
        <f>B75/10*C75</f>
        <v>0</v>
      </c>
    </row>
    <row r="76" spans="1:4" x14ac:dyDescent="0.25">
      <c r="A76" s="121" t="s">
        <v>151</v>
      </c>
      <c r="B76" s="126" t="s">
        <v>144</v>
      </c>
      <c r="C76" s="126" t="s">
        <v>144</v>
      </c>
      <c r="D76" s="137">
        <f>D69+D70+D71+D72+D73+D74+D75</f>
        <v>15296.259999999998</v>
      </c>
    </row>
    <row r="77" spans="1:4" x14ac:dyDescent="0.25">
      <c r="A77" s="136"/>
      <c r="B77" s="136"/>
      <c r="C77" s="136"/>
      <c r="D77" s="136"/>
    </row>
    <row r="78" spans="1:4" x14ac:dyDescent="0.25">
      <c r="A78" s="136" t="s">
        <v>158</v>
      </c>
      <c r="B78" s="136">
        <v>2023</v>
      </c>
      <c r="C78" s="136"/>
      <c r="D78" s="136"/>
    </row>
    <row r="79" spans="1:4" x14ac:dyDescent="0.25">
      <c r="A79" s="136"/>
      <c r="B79" s="136"/>
      <c r="C79" s="136"/>
      <c r="D79" s="136"/>
    </row>
    <row r="80" spans="1:4" x14ac:dyDescent="0.25">
      <c r="A80" s="277" t="s">
        <v>156</v>
      </c>
      <c r="B80" s="277"/>
      <c r="C80" s="136"/>
      <c r="D80" s="136"/>
    </row>
    <row r="81" spans="1:4" x14ac:dyDescent="0.25">
      <c r="A81" s="277" t="s">
        <v>157</v>
      </c>
      <c r="B81" s="277"/>
      <c r="C81" s="138"/>
      <c r="D81" s="139" t="s">
        <v>165</v>
      </c>
    </row>
  </sheetData>
  <mergeCells count="8">
    <mergeCell ref="A60:D60"/>
    <mergeCell ref="A80:B80"/>
    <mergeCell ref="A81:B81"/>
    <mergeCell ref="A2:D2"/>
    <mergeCell ref="A3:D3"/>
    <mergeCell ref="A5:D5"/>
    <mergeCell ref="A23:D23"/>
    <mergeCell ref="A41:D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6"/>
  <sheetViews>
    <sheetView topLeftCell="A31" zoomScaleNormal="100" workbookViewId="0">
      <selection activeCell="F48" sqref="F48:F55"/>
    </sheetView>
  </sheetViews>
  <sheetFormatPr defaultRowHeight="15" x14ac:dyDescent="0.25"/>
  <cols>
    <col min="1" max="1" width="6.5703125" customWidth="1"/>
    <col min="2" max="2" width="33" customWidth="1"/>
    <col min="4" max="4" width="11.85546875" customWidth="1"/>
    <col min="5" max="5" width="11.5703125" bestFit="1" customWidth="1"/>
  </cols>
  <sheetData>
    <row r="2" spans="1:11" x14ac:dyDescent="0.25">
      <c r="A2" s="271" t="s">
        <v>0</v>
      </c>
      <c r="B2" s="271"/>
      <c r="C2" s="271"/>
      <c r="D2" s="271"/>
      <c r="E2" s="271"/>
      <c r="F2" s="271"/>
      <c r="G2" s="271"/>
      <c r="H2" s="271"/>
      <c r="I2" s="271"/>
    </row>
    <row r="3" spans="1:11" x14ac:dyDescent="0.25">
      <c r="A3" s="271" t="s">
        <v>171</v>
      </c>
      <c r="B3" s="271"/>
      <c r="C3" s="271"/>
      <c r="D3" s="271"/>
      <c r="E3" s="271"/>
      <c r="F3" s="271"/>
      <c r="G3" s="271"/>
      <c r="H3" s="271"/>
      <c r="I3" s="271"/>
    </row>
    <row r="5" spans="1:11" ht="30" x14ac:dyDescent="0.25">
      <c r="A5" s="280" t="s">
        <v>1</v>
      </c>
      <c r="B5" s="282" t="s">
        <v>2</v>
      </c>
      <c r="C5" s="280" t="s">
        <v>3</v>
      </c>
      <c r="D5" s="280" t="s">
        <v>164</v>
      </c>
      <c r="E5" s="280" t="s">
        <v>166</v>
      </c>
      <c r="F5" s="280" t="s">
        <v>167</v>
      </c>
      <c r="G5" s="140" t="s">
        <v>5</v>
      </c>
      <c r="H5" s="140" t="s">
        <v>5</v>
      </c>
      <c r="I5" s="141" t="s">
        <v>5</v>
      </c>
    </row>
    <row r="6" spans="1:11" ht="27" customHeight="1" thickBot="1" x14ac:dyDescent="0.3">
      <c r="A6" s="281"/>
      <c r="B6" s="283"/>
      <c r="C6" s="281"/>
      <c r="D6" s="284"/>
      <c r="E6" s="281"/>
      <c r="F6" s="281"/>
      <c r="G6" s="142" t="s">
        <v>170</v>
      </c>
      <c r="H6" s="142" t="s">
        <v>168</v>
      </c>
      <c r="I6" s="143" t="s">
        <v>169</v>
      </c>
    </row>
    <row r="7" spans="1:11" ht="29.25" customHeight="1" thickBot="1" x14ac:dyDescent="0.3">
      <c r="A7" s="287">
        <v>1</v>
      </c>
      <c r="B7" s="144" t="s">
        <v>9</v>
      </c>
      <c r="C7" s="6">
        <v>903</v>
      </c>
      <c r="D7" s="148">
        <v>734</v>
      </c>
      <c r="E7" s="147">
        <v>735</v>
      </c>
      <c r="F7" s="148">
        <v>735</v>
      </c>
      <c r="G7" s="149">
        <f>F7/E7*100</f>
        <v>100</v>
      </c>
      <c r="H7" s="150">
        <f>F7/D7*100</f>
        <v>100.13623978201636</v>
      </c>
      <c r="I7" s="151">
        <f t="shared" ref="I7:I23" si="0">F7/C7*100</f>
        <v>81.395348837209298</v>
      </c>
      <c r="K7" s="257"/>
    </row>
    <row r="8" spans="1:11" ht="15.75" thickBot="1" x14ac:dyDescent="0.3">
      <c r="A8" s="288"/>
      <c r="B8" s="152" t="s">
        <v>10</v>
      </c>
      <c r="C8" s="14">
        <v>8</v>
      </c>
      <c r="D8" s="153">
        <v>4</v>
      </c>
      <c r="E8" s="153">
        <v>0</v>
      </c>
      <c r="F8" s="153">
        <v>0</v>
      </c>
      <c r="G8" s="149" t="e">
        <f>F8/E8*100</f>
        <v>#DIV/0!</v>
      </c>
      <c r="H8" s="155">
        <f t="shared" ref="H8:H77" si="1">F8/D8*100</f>
        <v>0</v>
      </c>
      <c r="I8" s="156">
        <f t="shared" si="0"/>
        <v>0</v>
      </c>
      <c r="K8" s="244"/>
    </row>
    <row r="9" spans="1:11" ht="15.75" thickBot="1" x14ac:dyDescent="0.3">
      <c r="A9" s="288"/>
      <c r="B9" s="157" t="s">
        <v>11</v>
      </c>
      <c r="C9" s="19">
        <v>0</v>
      </c>
      <c r="D9" s="158">
        <v>0</v>
      </c>
      <c r="E9" s="158">
        <v>0</v>
      </c>
      <c r="F9" s="158">
        <v>0</v>
      </c>
      <c r="G9" s="149" t="e">
        <f>F9/E9*100</f>
        <v>#DIV/0!</v>
      </c>
      <c r="H9" s="155" t="e">
        <f>F9/D9*100</f>
        <v>#DIV/0!</v>
      </c>
      <c r="I9" s="156" t="e">
        <f t="shared" si="0"/>
        <v>#DIV/0!</v>
      </c>
      <c r="K9" s="244"/>
    </row>
    <row r="10" spans="1:11" ht="15.75" thickBot="1" x14ac:dyDescent="0.3">
      <c r="A10" s="289"/>
      <c r="B10" s="159" t="s">
        <v>12</v>
      </c>
      <c r="C10" s="21">
        <v>9</v>
      </c>
      <c r="D10" s="160">
        <v>0</v>
      </c>
      <c r="E10" s="160">
        <v>0</v>
      </c>
      <c r="F10" s="160">
        <v>0</v>
      </c>
      <c r="G10" s="149" t="e">
        <f>F10/E10*100</f>
        <v>#DIV/0!</v>
      </c>
      <c r="H10" s="162" t="e">
        <f t="shared" si="1"/>
        <v>#DIV/0!</v>
      </c>
      <c r="I10" s="163">
        <f t="shared" si="0"/>
        <v>0</v>
      </c>
      <c r="K10" s="21"/>
    </row>
    <row r="11" spans="1:11" x14ac:dyDescent="0.25">
      <c r="A11" s="287">
        <v>2</v>
      </c>
      <c r="B11" s="164" t="s">
        <v>13</v>
      </c>
      <c r="C11" s="6">
        <v>695</v>
      </c>
      <c r="D11" s="145">
        <v>534</v>
      </c>
      <c r="E11" s="145">
        <v>534</v>
      </c>
      <c r="F11" s="145">
        <v>535</v>
      </c>
      <c r="G11" s="149">
        <f>F11/E11*100</f>
        <v>100.18726591760299</v>
      </c>
      <c r="H11" s="150">
        <f t="shared" si="1"/>
        <v>100.18726591760299</v>
      </c>
      <c r="I11" s="151">
        <f t="shared" si="0"/>
        <v>76.978417266187051</v>
      </c>
      <c r="K11" s="245"/>
    </row>
    <row r="12" spans="1:11" x14ac:dyDescent="0.25">
      <c r="A12" s="288"/>
      <c r="B12" s="152" t="s">
        <v>14</v>
      </c>
      <c r="C12" s="14">
        <v>672</v>
      </c>
      <c r="D12" s="153">
        <v>503</v>
      </c>
      <c r="E12" s="153">
        <v>503</v>
      </c>
      <c r="F12" s="153">
        <v>503</v>
      </c>
      <c r="G12" s="154">
        <f t="shared" ref="G12:G79" si="2">F12/E12*100</f>
        <v>100</v>
      </c>
      <c r="H12" s="155">
        <f t="shared" si="1"/>
        <v>100</v>
      </c>
      <c r="I12" s="156">
        <f t="shared" si="0"/>
        <v>74.851190476190482</v>
      </c>
      <c r="K12" s="244"/>
    </row>
    <row r="13" spans="1:11" x14ac:dyDescent="0.25">
      <c r="A13" s="288"/>
      <c r="B13" s="152" t="s">
        <v>15</v>
      </c>
      <c r="C13" s="14">
        <v>57</v>
      </c>
      <c r="D13" s="153">
        <v>24</v>
      </c>
      <c r="E13" s="153">
        <v>24</v>
      </c>
      <c r="F13" s="153">
        <v>24</v>
      </c>
      <c r="G13" s="154">
        <f t="shared" si="2"/>
        <v>100</v>
      </c>
      <c r="H13" s="155">
        <f t="shared" si="1"/>
        <v>100</v>
      </c>
      <c r="I13" s="156">
        <f t="shared" si="0"/>
        <v>42.105263157894733</v>
      </c>
      <c r="K13" s="244"/>
    </row>
    <row r="14" spans="1:11" x14ac:dyDescent="0.25">
      <c r="A14" s="288"/>
      <c r="B14" s="152" t="s">
        <v>16</v>
      </c>
      <c r="C14" s="14">
        <v>22</v>
      </c>
      <c r="D14" s="238">
        <v>7</v>
      </c>
      <c r="E14" s="153">
        <v>5</v>
      </c>
      <c r="F14" s="238">
        <v>8</v>
      </c>
      <c r="G14" s="154">
        <f t="shared" si="2"/>
        <v>160</v>
      </c>
      <c r="H14" s="155">
        <f t="shared" si="1"/>
        <v>114.28571428571428</v>
      </c>
      <c r="I14" s="156">
        <f t="shared" si="0"/>
        <v>36.363636363636367</v>
      </c>
      <c r="K14" s="244"/>
    </row>
    <row r="15" spans="1:11" ht="25.5" x14ac:dyDescent="0.25">
      <c r="A15" s="288"/>
      <c r="B15" s="165" t="s">
        <v>17</v>
      </c>
      <c r="C15" s="27">
        <f>C12+C14</f>
        <v>694</v>
      </c>
      <c r="D15" s="166">
        <v>508</v>
      </c>
      <c r="E15" s="166">
        <v>508</v>
      </c>
      <c r="F15" s="166">
        <v>508</v>
      </c>
      <c r="G15" s="154">
        <f t="shared" si="2"/>
        <v>100</v>
      </c>
      <c r="H15" s="155">
        <f t="shared" si="1"/>
        <v>100</v>
      </c>
      <c r="I15" s="156">
        <f t="shared" si="0"/>
        <v>73.198847262247838</v>
      </c>
      <c r="K15" s="27"/>
    </row>
    <row r="16" spans="1:11" ht="25.5" x14ac:dyDescent="0.25">
      <c r="A16" s="288"/>
      <c r="B16" s="167" t="s">
        <v>18</v>
      </c>
      <c r="C16" s="29">
        <f>C14/C15</f>
        <v>3.1700288184438041E-2</v>
      </c>
      <c r="D16" s="169">
        <f>D14/D15</f>
        <v>1.3779527559055118E-2</v>
      </c>
      <c r="E16" s="169">
        <f>E14/E15</f>
        <v>9.8425196850393699E-3</v>
      </c>
      <c r="F16" s="169">
        <f>F14/F15</f>
        <v>1.5748031496062992E-2</v>
      </c>
      <c r="G16" s="154">
        <f t="shared" si="2"/>
        <v>160</v>
      </c>
      <c r="H16" s="155">
        <f t="shared" si="1"/>
        <v>114.28571428571428</v>
      </c>
      <c r="I16" s="156">
        <f t="shared" si="0"/>
        <v>49.677881173944165</v>
      </c>
      <c r="K16" s="29"/>
    </row>
    <row r="17" spans="1:11" ht="15.75" thickBot="1" x14ac:dyDescent="0.3">
      <c r="A17" s="289"/>
      <c r="B17" s="170" t="s">
        <v>19</v>
      </c>
      <c r="C17" s="32">
        <f>C13/C15</f>
        <v>8.2132564841498557E-2</v>
      </c>
      <c r="D17" s="172">
        <f>D13/D15</f>
        <v>4.7244094488188976E-2</v>
      </c>
      <c r="E17" s="172">
        <f>E13/E15</f>
        <v>4.7244094488188976E-2</v>
      </c>
      <c r="F17" s="172">
        <f>F13/F15</f>
        <v>4.7244094488188976E-2</v>
      </c>
      <c r="G17" s="161">
        <f t="shared" si="2"/>
        <v>100</v>
      </c>
      <c r="H17" s="162">
        <f t="shared" si="1"/>
        <v>100</v>
      </c>
      <c r="I17" s="163">
        <f t="shared" si="0"/>
        <v>57.521757148777453</v>
      </c>
      <c r="K17" s="32"/>
    </row>
    <row r="18" spans="1:11" x14ac:dyDescent="0.25">
      <c r="A18" s="287">
        <v>3</v>
      </c>
      <c r="B18" s="164" t="s">
        <v>20</v>
      </c>
      <c r="C18" s="6">
        <v>12500</v>
      </c>
      <c r="D18" s="145">
        <v>52010</v>
      </c>
      <c r="E18" s="173">
        <v>52000</v>
      </c>
      <c r="F18" s="145">
        <v>52010</v>
      </c>
      <c r="G18" s="149">
        <f t="shared" si="2"/>
        <v>100.01923076923076</v>
      </c>
      <c r="H18" s="150">
        <f t="shared" si="1"/>
        <v>100</v>
      </c>
      <c r="I18" s="151">
        <f t="shared" si="0"/>
        <v>416.08</v>
      </c>
      <c r="K18" s="7"/>
    </row>
    <row r="19" spans="1:11" ht="26.25" thickBot="1" x14ac:dyDescent="0.3">
      <c r="A19" s="289"/>
      <c r="B19" s="174" t="s">
        <v>21</v>
      </c>
      <c r="C19" s="36">
        <v>2066.8000000000002</v>
      </c>
      <c r="D19" s="175">
        <f>D18/D12/6*1000</f>
        <v>17233.267064280979</v>
      </c>
      <c r="E19" s="175">
        <f>E18/E12/6*1000</f>
        <v>17229.95361166335</v>
      </c>
      <c r="F19" s="175">
        <f>F18/F12/6*1000</f>
        <v>17233.267064280979</v>
      </c>
      <c r="G19" s="161">
        <f t="shared" si="2"/>
        <v>100.01923076923079</v>
      </c>
      <c r="H19" s="162">
        <f t="shared" si="1"/>
        <v>100</v>
      </c>
      <c r="I19" s="163">
        <f t="shared" si="0"/>
        <v>833.81396672541985</v>
      </c>
      <c r="K19" s="36"/>
    </row>
    <row r="20" spans="1:11" ht="25.5" x14ac:dyDescent="0.25">
      <c r="A20" s="287">
        <v>4</v>
      </c>
      <c r="B20" s="144" t="s">
        <v>22</v>
      </c>
      <c r="C20" s="6">
        <v>61050</v>
      </c>
      <c r="D20" s="176">
        <v>61040</v>
      </c>
      <c r="E20" s="176">
        <v>61000</v>
      </c>
      <c r="F20" s="176">
        <v>61040</v>
      </c>
      <c r="G20" s="149">
        <f t="shared" si="2"/>
        <v>100.06557377049181</v>
      </c>
      <c r="H20" s="150">
        <f t="shared" si="1"/>
        <v>100</v>
      </c>
      <c r="I20" s="151">
        <f t="shared" si="0"/>
        <v>99.983619983619988</v>
      </c>
      <c r="K20" s="38"/>
    </row>
    <row r="21" spans="1:11" ht="15.75" thickBot="1" x14ac:dyDescent="0.3">
      <c r="A21" s="289"/>
      <c r="B21" s="177" t="s">
        <v>23</v>
      </c>
      <c r="C21" s="40">
        <v>5657.49</v>
      </c>
      <c r="D21" s="178">
        <f>D20/D7/6*1000</f>
        <v>13860.12715712988</v>
      </c>
      <c r="E21" s="178">
        <f>E20/E7/6*1000</f>
        <v>13832.199546485261</v>
      </c>
      <c r="F21" s="178">
        <f>F20/F7/6*1000</f>
        <v>13841.269841269841</v>
      </c>
      <c r="G21" s="161">
        <f t="shared" si="2"/>
        <v>100.06557377049181</v>
      </c>
      <c r="H21" s="162">
        <f t="shared" si="1"/>
        <v>99.863945578231309</v>
      </c>
      <c r="I21" s="179">
        <f t="shared" si="0"/>
        <v>244.65389848271656</v>
      </c>
      <c r="K21" s="40"/>
    </row>
    <row r="22" spans="1:11" ht="41.25" customHeight="1" x14ac:dyDescent="0.25">
      <c r="A22" s="287">
        <v>5</v>
      </c>
      <c r="B22" s="180" t="s">
        <v>24</v>
      </c>
      <c r="C22" s="6">
        <v>10</v>
      </c>
      <c r="D22" s="145">
        <v>5</v>
      </c>
      <c r="E22" s="176">
        <v>5</v>
      </c>
      <c r="F22" s="145">
        <v>5</v>
      </c>
      <c r="G22" s="149">
        <f t="shared" si="2"/>
        <v>100</v>
      </c>
      <c r="H22" s="150">
        <f t="shared" si="1"/>
        <v>100</v>
      </c>
      <c r="I22" s="181">
        <f t="shared" si="0"/>
        <v>50</v>
      </c>
      <c r="K22" s="252"/>
    </row>
    <row r="23" spans="1:11" ht="26.25" thickBot="1" x14ac:dyDescent="0.3">
      <c r="A23" s="289"/>
      <c r="B23" s="182" t="s">
        <v>25</v>
      </c>
      <c r="C23" s="36">
        <f>C22/C7*100</f>
        <v>1.1074197120708749</v>
      </c>
      <c r="D23" s="183">
        <f>D22/D7*100</f>
        <v>0.68119891008174382</v>
      </c>
      <c r="E23" s="183">
        <f>E22/E7*100</f>
        <v>0.68027210884353739</v>
      </c>
      <c r="F23" s="183">
        <f>F22/F7*100</f>
        <v>0.68027210884353739</v>
      </c>
      <c r="G23" s="161">
        <f t="shared" si="2"/>
        <v>100</v>
      </c>
      <c r="H23" s="162">
        <f t="shared" si="1"/>
        <v>99.863945578231295</v>
      </c>
      <c r="I23" s="179">
        <f t="shared" si="0"/>
        <v>61.428571428571423</v>
      </c>
      <c r="K23" s="36"/>
    </row>
    <row r="24" spans="1:11" ht="27.75" customHeight="1" x14ac:dyDescent="0.25">
      <c r="A24" s="287">
        <v>6</v>
      </c>
      <c r="B24" s="184" t="s">
        <v>26</v>
      </c>
      <c r="C24" s="8"/>
      <c r="D24" s="147"/>
      <c r="E24" s="185"/>
      <c r="F24" s="147"/>
      <c r="G24" s="149"/>
      <c r="H24" s="150"/>
      <c r="I24" s="181"/>
      <c r="K24" s="8"/>
    </row>
    <row r="25" spans="1:11" x14ac:dyDescent="0.25">
      <c r="A25" s="288"/>
      <c r="B25" s="186" t="s">
        <v>27</v>
      </c>
      <c r="C25" s="14"/>
      <c r="D25" s="190">
        <v>22</v>
      </c>
      <c r="E25" s="187">
        <v>20</v>
      </c>
      <c r="F25" s="190">
        <v>22</v>
      </c>
      <c r="G25" s="154">
        <f t="shared" si="2"/>
        <v>110.00000000000001</v>
      </c>
      <c r="H25" s="155">
        <f t="shared" si="1"/>
        <v>100</v>
      </c>
      <c r="I25" s="188" t="e">
        <f t="shared" ref="I25:I40" si="3">F25/C25*100</f>
        <v>#DIV/0!</v>
      </c>
      <c r="K25" s="49"/>
    </row>
    <row r="26" spans="1:11" x14ac:dyDescent="0.25">
      <c r="A26" s="288"/>
      <c r="B26" s="152" t="s">
        <v>28</v>
      </c>
      <c r="C26" s="14"/>
      <c r="D26" s="189"/>
      <c r="E26" s="153"/>
      <c r="F26" s="189"/>
      <c r="G26" s="154" t="e">
        <f t="shared" si="2"/>
        <v>#DIV/0!</v>
      </c>
      <c r="H26" s="155" t="e">
        <f t="shared" si="1"/>
        <v>#DIV/0!</v>
      </c>
      <c r="I26" s="188" t="e">
        <f t="shared" si="3"/>
        <v>#DIV/0!</v>
      </c>
      <c r="K26" s="52"/>
    </row>
    <row r="27" spans="1:11" x14ac:dyDescent="0.25">
      <c r="A27" s="288"/>
      <c r="B27" s="152" t="s">
        <v>29</v>
      </c>
      <c r="C27" s="14"/>
      <c r="D27" s="153"/>
      <c r="E27" s="153"/>
      <c r="F27" s="153"/>
      <c r="G27" s="154" t="e">
        <f>F27/E27*100</f>
        <v>#DIV/0!</v>
      </c>
      <c r="H27" s="155" t="e">
        <f>F27/D27*100</f>
        <v>#DIV/0!</v>
      </c>
      <c r="I27" s="188" t="e">
        <f t="shared" si="3"/>
        <v>#DIV/0!</v>
      </c>
      <c r="K27" s="14"/>
    </row>
    <row r="28" spans="1:11" x14ac:dyDescent="0.25">
      <c r="A28" s="288"/>
      <c r="B28" s="152" t="s">
        <v>30</v>
      </c>
      <c r="C28" s="14"/>
      <c r="D28" s="153"/>
      <c r="E28" s="153"/>
      <c r="F28" s="153"/>
      <c r="G28" s="154" t="e">
        <f t="shared" si="2"/>
        <v>#DIV/0!</v>
      </c>
      <c r="H28" s="155" t="e">
        <f t="shared" si="1"/>
        <v>#DIV/0!</v>
      </c>
      <c r="I28" s="188" t="e">
        <f t="shared" si="3"/>
        <v>#DIV/0!</v>
      </c>
      <c r="K28" s="14"/>
    </row>
    <row r="29" spans="1:11" x14ac:dyDescent="0.25">
      <c r="A29" s="288"/>
      <c r="B29" s="152" t="s">
        <v>31</v>
      </c>
      <c r="C29" s="14"/>
      <c r="D29" s="189"/>
      <c r="E29" s="153"/>
      <c r="F29" s="189"/>
      <c r="G29" s="154" t="e">
        <f t="shared" si="2"/>
        <v>#DIV/0!</v>
      </c>
      <c r="H29" s="155" t="e">
        <f t="shared" si="1"/>
        <v>#DIV/0!</v>
      </c>
      <c r="I29" s="188" t="e">
        <f t="shared" si="3"/>
        <v>#DIV/0!</v>
      </c>
      <c r="K29" s="52"/>
    </row>
    <row r="30" spans="1:11" x14ac:dyDescent="0.25">
      <c r="A30" s="288"/>
      <c r="B30" s="152" t="s">
        <v>32</v>
      </c>
      <c r="C30" s="14">
        <v>0.3</v>
      </c>
      <c r="D30" s="192">
        <v>4</v>
      </c>
      <c r="E30" s="190">
        <v>4</v>
      </c>
      <c r="F30" s="192">
        <v>4</v>
      </c>
      <c r="G30" s="154">
        <f t="shared" si="2"/>
        <v>100</v>
      </c>
      <c r="H30" s="155">
        <f t="shared" si="1"/>
        <v>100</v>
      </c>
      <c r="I30" s="188">
        <f t="shared" si="3"/>
        <v>1333.3333333333335</v>
      </c>
      <c r="K30" s="53"/>
    </row>
    <row r="31" spans="1:11" x14ac:dyDescent="0.25">
      <c r="A31" s="288"/>
      <c r="B31" s="191" t="s">
        <v>33</v>
      </c>
      <c r="C31" s="14"/>
      <c r="D31" s="153"/>
      <c r="E31" s="153"/>
      <c r="F31" s="153"/>
      <c r="G31" s="154" t="e">
        <f t="shared" si="2"/>
        <v>#DIV/0!</v>
      </c>
      <c r="H31" s="155" t="e">
        <f t="shared" si="1"/>
        <v>#DIV/0!</v>
      </c>
      <c r="I31" s="188" t="e">
        <f t="shared" si="3"/>
        <v>#DIV/0!</v>
      </c>
      <c r="K31" s="14"/>
    </row>
    <row r="32" spans="1:11" x14ac:dyDescent="0.25">
      <c r="A32" s="288"/>
      <c r="B32" s="152" t="s">
        <v>34</v>
      </c>
      <c r="C32" s="14"/>
      <c r="D32" s="153"/>
      <c r="E32" s="153"/>
      <c r="F32" s="153"/>
      <c r="G32" s="154" t="e">
        <f>F32/E32*100</f>
        <v>#DIV/0!</v>
      </c>
      <c r="H32" s="155" t="e">
        <f>F32/D32*100</f>
        <v>#DIV/0!</v>
      </c>
      <c r="I32" s="188" t="e">
        <f t="shared" si="3"/>
        <v>#DIV/0!</v>
      </c>
      <c r="K32" s="14"/>
    </row>
    <row r="33" spans="1:11" x14ac:dyDescent="0.25">
      <c r="A33" s="288"/>
      <c r="B33" s="152" t="s">
        <v>35</v>
      </c>
      <c r="C33" s="14"/>
      <c r="D33" s="153"/>
      <c r="E33" s="153"/>
      <c r="F33" s="153"/>
      <c r="G33" s="154" t="e">
        <f t="shared" si="2"/>
        <v>#DIV/0!</v>
      </c>
      <c r="H33" s="155" t="e">
        <f t="shared" si="1"/>
        <v>#DIV/0!</v>
      </c>
      <c r="I33" s="188" t="e">
        <f t="shared" si="3"/>
        <v>#DIV/0!</v>
      </c>
      <c r="K33" s="14"/>
    </row>
    <row r="34" spans="1:11" x14ac:dyDescent="0.25">
      <c r="A34" s="288"/>
      <c r="B34" s="152" t="s">
        <v>36</v>
      </c>
      <c r="C34" s="14"/>
      <c r="D34" s="192"/>
      <c r="E34" s="153"/>
      <c r="F34" s="192"/>
      <c r="G34" s="154" t="e">
        <f t="shared" si="2"/>
        <v>#DIV/0!</v>
      </c>
      <c r="H34" s="155" t="e">
        <f t="shared" si="1"/>
        <v>#DIV/0!</v>
      </c>
      <c r="I34" s="188" t="e">
        <f t="shared" si="3"/>
        <v>#DIV/0!</v>
      </c>
      <c r="K34" s="55"/>
    </row>
    <row r="35" spans="1:11" x14ac:dyDescent="0.25">
      <c r="A35" s="288"/>
      <c r="B35" s="193" t="s">
        <v>37</v>
      </c>
      <c r="C35" s="57">
        <v>120</v>
      </c>
      <c r="D35" s="194">
        <f>SUM(D36:D46)</f>
        <v>21400</v>
      </c>
      <c r="E35" s="194">
        <f t="shared" ref="E35:F35" si="4">SUM(E36:E46)</f>
        <v>21400</v>
      </c>
      <c r="F35" s="194">
        <f t="shared" si="4"/>
        <v>21400</v>
      </c>
      <c r="G35" s="154">
        <f t="shared" si="2"/>
        <v>100</v>
      </c>
      <c r="H35" s="155">
        <f t="shared" si="1"/>
        <v>100</v>
      </c>
      <c r="I35" s="188">
        <f t="shared" si="3"/>
        <v>17833.333333333336</v>
      </c>
      <c r="K35" s="57"/>
    </row>
    <row r="36" spans="1:11" x14ac:dyDescent="0.25">
      <c r="A36" s="288"/>
      <c r="B36" s="152" t="s">
        <v>38</v>
      </c>
      <c r="C36" s="14"/>
      <c r="D36" s="231">
        <v>1400</v>
      </c>
      <c r="E36" s="195">
        <v>1400</v>
      </c>
      <c r="F36" s="231">
        <v>1400</v>
      </c>
      <c r="G36" s="154">
        <f t="shared" si="2"/>
        <v>100</v>
      </c>
      <c r="H36" s="155">
        <f t="shared" si="1"/>
        <v>100</v>
      </c>
      <c r="I36" s="188" t="e">
        <f t="shared" si="3"/>
        <v>#DIV/0!</v>
      </c>
      <c r="K36" s="58"/>
    </row>
    <row r="37" spans="1:11" x14ac:dyDescent="0.25">
      <c r="A37" s="288"/>
      <c r="B37" s="152" t="s">
        <v>39</v>
      </c>
      <c r="C37" s="14"/>
      <c r="D37" s="189"/>
      <c r="E37" s="153"/>
      <c r="F37" s="189"/>
      <c r="G37" s="154" t="e">
        <f t="shared" si="2"/>
        <v>#DIV/0!</v>
      </c>
      <c r="H37" s="155" t="e">
        <f t="shared" si="1"/>
        <v>#DIV/0!</v>
      </c>
      <c r="I37" s="188" t="e">
        <f t="shared" si="3"/>
        <v>#DIV/0!</v>
      </c>
      <c r="K37" s="52"/>
    </row>
    <row r="38" spans="1:11" x14ac:dyDescent="0.25">
      <c r="A38" s="288"/>
      <c r="B38" s="152" t="s">
        <v>40</v>
      </c>
      <c r="C38" s="14"/>
      <c r="D38" s="153"/>
      <c r="E38" s="153"/>
      <c r="F38" s="153"/>
      <c r="G38" s="154" t="e">
        <f t="shared" si="2"/>
        <v>#DIV/0!</v>
      </c>
      <c r="H38" s="155" t="e">
        <f t="shared" si="1"/>
        <v>#DIV/0!</v>
      </c>
      <c r="I38" s="188" t="e">
        <f t="shared" si="3"/>
        <v>#DIV/0!</v>
      </c>
      <c r="K38" s="14"/>
    </row>
    <row r="39" spans="1:11" x14ac:dyDescent="0.25">
      <c r="A39" s="288"/>
      <c r="B39" s="152" t="s">
        <v>41</v>
      </c>
      <c r="C39" s="14"/>
      <c r="D39" s="153"/>
      <c r="E39" s="153"/>
      <c r="F39" s="153"/>
      <c r="G39" s="154" t="e">
        <f t="shared" si="2"/>
        <v>#DIV/0!</v>
      </c>
      <c r="H39" s="155" t="e">
        <f t="shared" si="1"/>
        <v>#DIV/0!</v>
      </c>
      <c r="I39" s="188" t="e">
        <f t="shared" si="3"/>
        <v>#DIV/0!</v>
      </c>
      <c r="K39" s="14"/>
    </row>
    <row r="40" spans="1:11" x14ac:dyDescent="0.25">
      <c r="A40" s="288"/>
      <c r="B40" s="152" t="s">
        <v>42</v>
      </c>
      <c r="C40" s="14"/>
      <c r="D40" s="189"/>
      <c r="E40" s="153"/>
      <c r="F40" s="189"/>
      <c r="G40" s="154" t="e">
        <f t="shared" si="2"/>
        <v>#DIV/0!</v>
      </c>
      <c r="H40" s="155" t="e">
        <f t="shared" si="1"/>
        <v>#DIV/0!</v>
      </c>
      <c r="I40" s="188" t="e">
        <f t="shared" si="3"/>
        <v>#DIV/0!</v>
      </c>
      <c r="K40" s="52"/>
    </row>
    <row r="41" spans="1:11" x14ac:dyDescent="0.25">
      <c r="A41" s="288"/>
      <c r="B41" s="152" t="s">
        <v>41</v>
      </c>
      <c r="C41" s="14"/>
      <c r="D41" s="153"/>
      <c r="E41" s="153"/>
      <c r="F41" s="153"/>
      <c r="G41" s="154"/>
      <c r="H41" s="155"/>
      <c r="I41" s="188"/>
      <c r="K41" s="14"/>
    </row>
    <row r="42" spans="1:11" x14ac:dyDescent="0.25">
      <c r="A42" s="288"/>
      <c r="B42" s="152" t="s">
        <v>43</v>
      </c>
      <c r="C42" s="14">
        <v>120</v>
      </c>
      <c r="D42" s="236">
        <v>20000</v>
      </c>
      <c r="E42" s="237">
        <v>20000</v>
      </c>
      <c r="F42" s="236">
        <v>20000</v>
      </c>
      <c r="G42" s="154">
        <f t="shared" si="2"/>
        <v>100</v>
      </c>
      <c r="H42" s="155">
        <f t="shared" si="1"/>
        <v>100</v>
      </c>
      <c r="I42" s="188">
        <f t="shared" ref="I42:I73" si="5">F42/C42*100</f>
        <v>16666.666666666664</v>
      </c>
      <c r="K42" s="58"/>
    </row>
    <row r="43" spans="1:11" x14ac:dyDescent="0.25">
      <c r="A43" s="288"/>
      <c r="B43" s="152" t="s">
        <v>44</v>
      </c>
      <c r="C43" s="14"/>
      <c r="D43" s="153"/>
      <c r="E43" s="153"/>
      <c r="F43" s="153"/>
      <c r="G43" s="154" t="e">
        <f>F43/E43*100</f>
        <v>#DIV/0!</v>
      </c>
      <c r="H43" s="155" t="e">
        <f>F43/D43*100</f>
        <v>#DIV/0!</v>
      </c>
      <c r="I43" s="188" t="e">
        <f t="shared" si="5"/>
        <v>#DIV/0!</v>
      </c>
      <c r="K43" s="52"/>
    </row>
    <row r="44" spans="1:11" x14ac:dyDescent="0.25">
      <c r="A44" s="288"/>
      <c r="B44" s="152" t="s">
        <v>45</v>
      </c>
      <c r="C44" s="14"/>
      <c r="D44" s="189"/>
      <c r="E44" s="153"/>
      <c r="F44" s="189"/>
      <c r="G44" s="154" t="e">
        <f>F44/E44*100</f>
        <v>#DIV/0!</v>
      </c>
      <c r="H44" s="155" t="e">
        <f>F44/D44*100</f>
        <v>#DIV/0!</v>
      </c>
      <c r="I44" s="188" t="e">
        <f t="shared" si="5"/>
        <v>#DIV/0!</v>
      </c>
      <c r="K44" s="14"/>
    </row>
    <row r="45" spans="1:11" x14ac:dyDescent="0.25">
      <c r="A45" s="288"/>
      <c r="B45" s="152" t="s">
        <v>46</v>
      </c>
      <c r="C45" s="14"/>
      <c r="D45" s="153"/>
      <c r="E45" s="153"/>
      <c r="F45" s="153"/>
      <c r="G45" s="154" t="e">
        <f>F45/E45*100</f>
        <v>#DIV/0!</v>
      </c>
      <c r="H45" s="155" t="e">
        <f>F45/D45*100</f>
        <v>#DIV/0!</v>
      </c>
      <c r="I45" s="188" t="e">
        <f t="shared" si="5"/>
        <v>#DIV/0!</v>
      </c>
      <c r="K45" s="52"/>
    </row>
    <row r="46" spans="1:11" x14ac:dyDescent="0.25">
      <c r="A46" s="288"/>
      <c r="B46" s="152" t="s">
        <v>47</v>
      </c>
      <c r="C46" s="14"/>
      <c r="D46" s="189"/>
      <c r="E46" s="153"/>
      <c r="F46" s="189"/>
      <c r="G46" s="154" t="e">
        <f t="shared" si="2"/>
        <v>#DIV/0!</v>
      </c>
      <c r="H46" s="155" t="e">
        <f t="shared" si="1"/>
        <v>#DIV/0!</v>
      </c>
      <c r="I46" s="188" t="e">
        <f t="shared" si="5"/>
        <v>#DIV/0!</v>
      </c>
      <c r="K46" s="14"/>
    </row>
    <row r="47" spans="1:11" x14ac:dyDescent="0.25">
      <c r="A47" s="288"/>
      <c r="B47" s="152" t="s">
        <v>48</v>
      </c>
      <c r="C47" s="57"/>
      <c r="D47" s="194"/>
      <c r="E47" s="194"/>
      <c r="F47" s="194"/>
      <c r="G47" s="154" t="e">
        <f t="shared" si="2"/>
        <v>#DIV/0!</v>
      </c>
      <c r="H47" s="155" t="e">
        <f t="shared" si="1"/>
        <v>#DIV/0!</v>
      </c>
      <c r="I47" s="188" t="e">
        <f t="shared" si="5"/>
        <v>#DIV/0!</v>
      </c>
      <c r="K47" s="52"/>
    </row>
    <row r="48" spans="1:11" ht="34.5" customHeight="1" x14ac:dyDescent="0.25">
      <c r="A48" s="288"/>
      <c r="B48" s="167" t="s">
        <v>49</v>
      </c>
      <c r="C48" s="196">
        <f>C49+C50+C51</f>
        <v>9962.619999999999</v>
      </c>
      <c r="D48" s="196">
        <f>D49+D50+D51</f>
        <v>48314.2</v>
      </c>
      <c r="E48" s="196">
        <f>E49+E50+E51</f>
        <v>47340</v>
      </c>
      <c r="F48" s="196">
        <f>F49+F50+F51</f>
        <v>59073.9</v>
      </c>
      <c r="G48" s="154">
        <f t="shared" si="2"/>
        <v>124.78643852978455</v>
      </c>
      <c r="H48" s="155">
        <f t="shared" si="1"/>
        <v>122.27026422873608</v>
      </c>
      <c r="I48" s="188">
        <f t="shared" si="5"/>
        <v>592.95546753765586</v>
      </c>
      <c r="K48" s="59"/>
    </row>
    <row r="49" spans="1:11" x14ac:dyDescent="0.25">
      <c r="A49" s="288"/>
      <c r="B49" s="152" t="s">
        <v>124</v>
      </c>
      <c r="C49" s="14">
        <v>1018.72</v>
      </c>
      <c r="D49" s="196">
        <v>22432.95</v>
      </c>
      <c r="E49" s="153">
        <v>21900</v>
      </c>
      <c r="F49" s="196">
        <f>'валовка 1 полуг'!D20</f>
        <v>12552.9</v>
      </c>
      <c r="G49" s="154">
        <f t="shared" si="2"/>
        <v>57.319178082191783</v>
      </c>
      <c r="H49" s="155">
        <f t="shared" si="1"/>
        <v>55.957419777603924</v>
      </c>
      <c r="I49" s="188">
        <f t="shared" si="5"/>
        <v>1232.2227893827546</v>
      </c>
      <c r="K49" s="59"/>
    </row>
    <row r="50" spans="1:11" x14ac:dyDescent="0.25">
      <c r="A50" s="288"/>
      <c r="B50" s="152" t="s">
        <v>50</v>
      </c>
      <c r="C50" s="14">
        <v>1404.4</v>
      </c>
      <c r="D50" s="196">
        <v>5859.55</v>
      </c>
      <c r="E50" s="153">
        <v>5440</v>
      </c>
      <c r="F50" s="196">
        <f>'валовка 1 полуг'!D56</f>
        <v>13712</v>
      </c>
      <c r="G50" s="154">
        <f t="shared" si="2"/>
        <v>252.05882352941177</v>
      </c>
      <c r="H50" s="155">
        <f t="shared" si="1"/>
        <v>234.01114420049319</v>
      </c>
      <c r="I50" s="188">
        <f t="shared" si="5"/>
        <v>976.3600113927655</v>
      </c>
      <c r="K50" s="60"/>
    </row>
    <row r="51" spans="1:11" x14ac:dyDescent="0.25">
      <c r="A51" s="288"/>
      <c r="B51" s="152" t="s">
        <v>51</v>
      </c>
      <c r="C51" s="14">
        <v>7539.5</v>
      </c>
      <c r="D51" s="196">
        <v>20021.7</v>
      </c>
      <c r="E51" s="153">
        <v>20000</v>
      </c>
      <c r="F51" s="196">
        <f>'валовка 1 полуг'!D38</f>
        <v>32809</v>
      </c>
      <c r="G51" s="154">
        <f t="shared" si="2"/>
        <v>164.04499999999999</v>
      </c>
      <c r="H51" s="155">
        <f t="shared" si="1"/>
        <v>163.86720408356931</v>
      </c>
      <c r="I51" s="188">
        <f t="shared" si="5"/>
        <v>435.16148285695334</v>
      </c>
      <c r="K51" s="60"/>
    </row>
    <row r="52" spans="1:11" x14ac:dyDescent="0.25">
      <c r="A52" s="288"/>
      <c r="B52" s="197" t="s">
        <v>52</v>
      </c>
      <c r="C52" s="57">
        <f>C48+C35</f>
        <v>10082.619999999999</v>
      </c>
      <c r="D52" s="194">
        <f>D48+D35</f>
        <v>69714.2</v>
      </c>
      <c r="E52" s="194">
        <f>E48+E35</f>
        <v>68740</v>
      </c>
      <c r="F52" s="194">
        <f>F48+F35</f>
        <v>80473.899999999994</v>
      </c>
      <c r="G52" s="154">
        <f t="shared" si="2"/>
        <v>117.06997381437299</v>
      </c>
      <c r="H52" s="155">
        <f t="shared" si="1"/>
        <v>115.43401487788714</v>
      </c>
      <c r="I52" s="188">
        <f t="shared" si="5"/>
        <v>798.14472825515588</v>
      </c>
      <c r="K52" s="59"/>
    </row>
    <row r="53" spans="1:11" x14ac:dyDescent="0.25">
      <c r="A53" s="288"/>
      <c r="B53" s="193" t="s">
        <v>23</v>
      </c>
      <c r="C53" s="63">
        <v>934.4</v>
      </c>
      <c r="D53" s="198">
        <f>D52/D7/6*1000</f>
        <v>15829.745685740236</v>
      </c>
      <c r="E53" s="198">
        <f>E52/E7/6*1000</f>
        <v>15587.301587301587</v>
      </c>
      <c r="F53" s="198">
        <f>F52/F7/6*1000</f>
        <v>18248.049886621313</v>
      </c>
      <c r="G53" s="154">
        <f t="shared" si="2"/>
        <v>117.06997381437299</v>
      </c>
      <c r="H53" s="155">
        <f t="shared" si="1"/>
        <v>115.27696179642062</v>
      </c>
      <c r="I53" s="188">
        <f t="shared" si="5"/>
        <v>1952.9162977976575</v>
      </c>
      <c r="K53" s="63"/>
    </row>
    <row r="54" spans="1:11" x14ac:dyDescent="0.25">
      <c r="A54" s="288"/>
      <c r="B54" s="157" t="s">
        <v>53</v>
      </c>
      <c r="C54" s="64"/>
      <c r="D54" s="232">
        <v>12000</v>
      </c>
      <c r="E54" s="199">
        <v>12900</v>
      </c>
      <c r="F54" s="232">
        <v>12000</v>
      </c>
      <c r="G54" s="154">
        <f>F54/E54*100</f>
        <v>93.023255813953483</v>
      </c>
      <c r="H54" s="155">
        <f>F54/D54*100</f>
        <v>100</v>
      </c>
      <c r="I54" s="188" t="e">
        <f t="shared" si="5"/>
        <v>#DIV/0!</v>
      </c>
      <c r="K54" s="65"/>
    </row>
    <row r="55" spans="1:11" ht="15.75" thickBot="1" x14ac:dyDescent="0.3">
      <c r="A55" s="289"/>
      <c r="B55" s="200" t="s">
        <v>54</v>
      </c>
      <c r="C55" s="67"/>
      <c r="D55" s="233">
        <v>23000</v>
      </c>
      <c r="E55" s="201">
        <v>2550.4</v>
      </c>
      <c r="F55" s="233">
        <v>23000</v>
      </c>
      <c r="G55" s="161">
        <f>F55/E55*100</f>
        <v>901.81932245922201</v>
      </c>
      <c r="H55" s="162">
        <f>F55/D55*100</f>
        <v>100</v>
      </c>
      <c r="I55" s="179" t="e">
        <f t="shared" si="5"/>
        <v>#DIV/0!</v>
      </c>
      <c r="K55" s="68"/>
    </row>
    <row r="56" spans="1:11" ht="25.5" x14ac:dyDescent="0.25">
      <c r="A56" s="287">
        <v>7</v>
      </c>
      <c r="B56" s="202" t="s">
        <v>55</v>
      </c>
      <c r="C56" s="70">
        <f>C52/C57</f>
        <v>27.852541436464087</v>
      </c>
      <c r="D56" s="203">
        <f>D52/D57</f>
        <v>190.99780821917807</v>
      </c>
      <c r="E56" s="203">
        <f>E52/E57</f>
        <v>188.32876712328766</v>
      </c>
      <c r="F56" s="203">
        <f>F52/F57</f>
        <v>220.47643835616438</v>
      </c>
      <c r="G56" s="149">
        <f t="shared" si="2"/>
        <v>117.06997381437301</v>
      </c>
      <c r="H56" s="150">
        <f t="shared" si="1"/>
        <v>115.43401487788717</v>
      </c>
      <c r="I56" s="181">
        <f t="shared" si="5"/>
        <v>791.5846345982643</v>
      </c>
      <c r="K56" s="70"/>
    </row>
    <row r="57" spans="1:11" ht="42" customHeight="1" thickBot="1" x14ac:dyDescent="0.3">
      <c r="A57" s="289"/>
      <c r="B57" s="205" t="s">
        <v>56</v>
      </c>
      <c r="C57" s="21">
        <v>362</v>
      </c>
      <c r="D57" s="160">
        <v>365</v>
      </c>
      <c r="E57" s="234">
        <v>365</v>
      </c>
      <c r="F57" s="160">
        <v>365</v>
      </c>
      <c r="G57" s="161">
        <f t="shared" si="2"/>
        <v>100</v>
      </c>
      <c r="H57" s="162">
        <f t="shared" si="1"/>
        <v>100</v>
      </c>
      <c r="I57" s="179">
        <f t="shared" si="5"/>
        <v>100.82872928176796</v>
      </c>
      <c r="K57" s="73"/>
    </row>
    <row r="58" spans="1:11" x14ac:dyDescent="0.25">
      <c r="A58" s="287">
        <v>8</v>
      </c>
      <c r="B58" s="206" t="s">
        <v>57</v>
      </c>
      <c r="C58" s="6">
        <v>7400</v>
      </c>
      <c r="D58" s="145">
        <v>44100</v>
      </c>
      <c r="E58" s="235">
        <v>44100</v>
      </c>
      <c r="F58" s="145">
        <v>44200</v>
      </c>
      <c r="G58" s="149">
        <f t="shared" si="2"/>
        <v>100.2267573696145</v>
      </c>
      <c r="H58" s="150">
        <f t="shared" si="1"/>
        <v>100.2267573696145</v>
      </c>
      <c r="I58" s="181">
        <f t="shared" si="5"/>
        <v>597.29729729729729</v>
      </c>
      <c r="K58" s="75"/>
    </row>
    <row r="59" spans="1:11" ht="15.75" thickBot="1" x14ac:dyDescent="0.3">
      <c r="A59" s="289"/>
      <c r="B59" s="177" t="s">
        <v>23</v>
      </c>
      <c r="C59" s="175">
        <f>C58/C7/9*1000</f>
        <v>910.54509659160817</v>
      </c>
      <c r="D59" s="175">
        <f>D58/D7/6*1000</f>
        <v>10013.623978201635</v>
      </c>
      <c r="E59" s="175">
        <f t="shared" ref="E59:F59" si="6">E58/E7/6*1000</f>
        <v>10000</v>
      </c>
      <c r="F59" s="175">
        <f t="shared" si="6"/>
        <v>10022.675736961452</v>
      </c>
      <c r="G59" s="161">
        <f t="shared" si="2"/>
        <v>100.2267573696145</v>
      </c>
      <c r="H59" s="162">
        <f t="shared" si="1"/>
        <v>100.09039443441776</v>
      </c>
      <c r="I59" s="179">
        <f t="shared" si="5"/>
        <v>1100.733590733591</v>
      </c>
      <c r="K59" s="36"/>
    </row>
    <row r="60" spans="1:11" x14ac:dyDescent="0.25">
      <c r="A60" s="287">
        <v>9</v>
      </c>
      <c r="B60" s="207" t="s">
        <v>58</v>
      </c>
      <c r="C60" s="208">
        <f>C62+C70+C71+C72+C73+C76+C77+C78+C79+C80+C81+C82</f>
        <v>339.6</v>
      </c>
      <c r="D60" s="208">
        <f>D62+D70+D71+D72+D73+D76+D77+D78+D79+D80+D81+D82</f>
        <v>2338.8000000000002</v>
      </c>
      <c r="E60" s="208">
        <f t="shared" ref="E60:F60" si="7">E62+E70+E71+E72+E73+E76+E77+E78+E79+E80+E81+E82</f>
        <v>2396</v>
      </c>
      <c r="F60" s="208">
        <f t="shared" si="7"/>
        <v>2375.5</v>
      </c>
      <c r="G60" s="149">
        <f t="shared" si="2"/>
        <v>99.144407345575956</v>
      </c>
      <c r="H60" s="150">
        <f t="shared" si="1"/>
        <v>101.56918077646655</v>
      </c>
      <c r="I60" s="181">
        <f t="shared" si="5"/>
        <v>699.49941107184918</v>
      </c>
      <c r="K60" s="77"/>
    </row>
    <row r="61" spans="1:11" x14ac:dyDescent="0.25">
      <c r="A61" s="288"/>
      <c r="B61" s="193" t="s">
        <v>23</v>
      </c>
      <c r="C61" s="63">
        <f>C60/C8*1000/9</f>
        <v>4716.666666666667</v>
      </c>
      <c r="D61" s="198">
        <f>D60/D7*1000/6</f>
        <v>531.06267029972753</v>
      </c>
      <c r="E61" s="198">
        <f>E60/E7*1000/6</f>
        <v>543.31065759637193</v>
      </c>
      <c r="F61" s="198">
        <f>F60/F7*1000/6</f>
        <v>538.66213151927434</v>
      </c>
      <c r="G61" s="154">
        <f t="shared" si="2"/>
        <v>99.144407345575942</v>
      </c>
      <c r="H61" s="155">
        <f t="shared" si="1"/>
        <v>101.43099141486591</v>
      </c>
      <c r="I61" s="188">
        <f t="shared" si="5"/>
        <v>11.420398548111823</v>
      </c>
      <c r="K61" s="63"/>
    </row>
    <row r="62" spans="1:11" x14ac:dyDescent="0.25">
      <c r="A62" s="288"/>
      <c r="B62" s="193" t="s">
        <v>59</v>
      </c>
      <c r="C62" s="57">
        <f>SUM(C63:C69)</f>
        <v>0</v>
      </c>
      <c r="D62" s="194">
        <f>SUM(D63:D69)</f>
        <v>0</v>
      </c>
      <c r="E62" s="194">
        <v>0</v>
      </c>
      <c r="F62" s="194">
        <f>SUM(F63:F69)</f>
        <v>0</v>
      </c>
      <c r="G62" s="154" t="e">
        <f t="shared" si="2"/>
        <v>#DIV/0!</v>
      </c>
      <c r="H62" s="155" t="e">
        <f t="shared" si="1"/>
        <v>#DIV/0!</v>
      </c>
      <c r="I62" s="188" t="e">
        <f t="shared" si="5"/>
        <v>#DIV/0!</v>
      </c>
      <c r="K62" s="57"/>
    </row>
    <row r="63" spans="1:11" x14ac:dyDescent="0.25">
      <c r="A63" s="288"/>
      <c r="B63" s="152" t="s">
        <v>60</v>
      </c>
      <c r="C63" s="14"/>
      <c r="D63" s="153"/>
      <c r="E63" s="153"/>
      <c r="F63" s="153"/>
      <c r="G63" s="154" t="e">
        <f t="shared" si="2"/>
        <v>#DIV/0!</v>
      </c>
      <c r="H63" s="155" t="e">
        <f t="shared" si="1"/>
        <v>#DIV/0!</v>
      </c>
      <c r="I63" s="188" t="e">
        <f t="shared" si="5"/>
        <v>#DIV/0!</v>
      </c>
      <c r="K63" s="14"/>
    </row>
    <row r="64" spans="1:11" x14ac:dyDescent="0.25">
      <c r="A64" s="288"/>
      <c r="B64" s="152" t="s">
        <v>61</v>
      </c>
      <c r="C64" s="14"/>
      <c r="D64" s="153"/>
      <c r="E64" s="153"/>
      <c r="F64" s="153"/>
      <c r="G64" s="154" t="e">
        <f t="shared" si="2"/>
        <v>#DIV/0!</v>
      </c>
      <c r="H64" s="155" t="e">
        <f t="shared" si="1"/>
        <v>#DIV/0!</v>
      </c>
      <c r="I64" s="188" t="e">
        <f t="shared" si="5"/>
        <v>#DIV/0!</v>
      </c>
      <c r="K64" s="14"/>
    </row>
    <row r="65" spans="1:11" x14ac:dyDescent="0.25">
      <c r="A65" s="288"/>
      <c r="B65" s="152" t="s">
        <v>62</v>
      </c>
      <c r="C65" s="14"/>
      <c r="D65" s="153"/>
      <c r="E65" s="153"/>
      <c r="F65" s="153"/>
      <c r="G65" s="154" t="e">
        <f t="shared" si="2"/>
        <v>#DIV/0!</v>
      </c>
      <c r="H65" s="155" t="e">
        <f t="shared" si="1"/>
        <v>#DIV/0!</v>
      </c>
      <c r="I65" s="188" t="e">
        <f t="shared" si="5"/>
        <v>#DIV/0!</v>
      </c>
      <c r="K65" s="14"/>
    </row>
    <row r="66" spans="1:11" x14ac:dyDescent="0.25">
      <c r="A66" s="288"/>
      <c r="B66" s="152" t="s">
        <v>63</v>
      </c>
      <c r="C66" s="14"/>
      <c r="D66" s="153"/>
      <c r="E66" s="153"/>
      <c r="F66" s="153"/>
      <c r="G66" s="154" t="e">
        <f t="shared" si="2"/>
        <v>#DIV/0!</v>
      </c>
      <c r="H66" s="155" t="e">
        <f t="shared" si="1"/>
        <v>#DIV/0!</v>
      </c>
      <c r="I66" s="188" t="e">
        <f t="shared" si="5"/>
        <v>#DIV/0!</v>
      </c>
      <c r="K66" s="14"/>
    </row>
    <row r="67" spans="1:11" x14ac:dyDescent="0.25">
      <c r="A67" s="288"/>
      <c r="B67" s="152" t="s">
        <v>64</v>
      </c>
      <c r="C67" s="14"/>
      <c r="D67" s="153"/>
      <c r="E67" s="153"/>
      <c r="F67" s="153"/>
      <c r="G67" s="154" t="e">
        <f t="shared" si="2"/>
        <v>#DIV/0!</v>
      </c>
      <c r="H67" s="155" t="e">
        <f t="shared" si="1"/>
        <v>#DIV/0!</v>
      </c>
      <c r="I67" s="188" t="e">
        <f t="shared" si="5"/>
        <v>#DIV/0!</v>
      </c>
      <c r="K67" s="14"/>
    </row>
    <row r="68" spans="1:11" x14ac:dyDescent="0.25">
      <c r="A68" s="288"/>
      <c r="B68" s="152" t="s">
        <v>65</v>
      </c>
      <c r="C68" s="14"/>
      <c r="D68" s="153"/>
      <c r="E68" s="153"/>
      <c r="F68" s="153"/>
      <c r="G68" s="154" t="e">
        <f t="shared" si="2"/>
        <v>#DIV/0!</v>
      </c>
      <c r="H68" s="155" t="e">
        <f t="shared" si="1"/>
        <v>#DIV/0!</v>
      </c>
      <c r="I68" s="188" t="e">
        <f t="shared" si="5"/>
        <v>#DIV/0!</v>
      </c>
      <c r="K68" s="14"/>
    </row>
    <row r="69" spans="1:11" x14ac:dyDescent="0.25">
      <c r="A69" s="288"/>
      <c r="B69" s="152" t="s">
        <v>66</v>
      </c>
      <c r="C69" s="14"/>
      <c r="D69" s="153"/>
      <c r="E69" s="153"/>
      <c r="F69" s="153"/>
      <c r="G69" s="154" t="e">
        <f t="shared" si="2"/>
        <v>#DIV/0!</v>
      </c>
      <c r="H69" s="155" t="e">
        <f t="shared" si="1"/>
        <v>#DIV/0!</v>
      </c>
      <c r="I69" s="188" t="e">
        <f t="shared" si="5"/>
        <v>#DIV/0!</v>
      </c>
      <c r="K69" s="14"/>
    </row>
    <row r="70" spans="1:11" x14ac:dyDescent="0.25">
      <c r="A70" s="288"/>
      <c r="B70" s="152" t="s">
        <v>67</v>
      </c>
      <c r="C70" s="14"/>
      <c r="D70" s="153"/>
      <c r="E70" s="153"/>
      <c r="F70" s="153"/>
      <c r="G70" s="154" t="e">
        <f t="shared" si="2"/>
        <v>#DIV/0!</v>
      </c>
      <c r="H70" s="155" t="e">
        <f t="shared" si="1"/>
        <v>#DIV/0!</v>
      </c>
      <c r="I70" s="188" t="e">
        <f t="shared" si="5"/>
        <v>#DIV/0!</v>
      </c>
      <c r="K70" s="14"/>
    </row>
    <row r="71" spans="1:11" x14ac:dyDescent="0.25">
      <c r="A71" s="288"/>
      <c r="B71" s="152" t="s">
        <v>68</v>
      </c>
      <c r="C71" s="14">
        <v>210</v>
      </c>
      <c r="D71" s="190">
        <v>1580</v>
      </c>
      <c r="E71" s="190">
        <v>1800</v>
      </c>
      <c r="F71" s="190">
        <v>1580</v>
      </c>
      <c r="G71" s="154">
        <f t="shared" si="2"/>
        <v>87.777777777777771</v>
      </c>
      <c r="H71" s="155">
        <f t="shared" si="1"/>
        <v>100</v>
      </c>
      <c r="I71" s="188">
        <f t="shared" si="5"/>
        <v>752.38095238095241</v>
      </c>
      <c r="K71" s="53"/>
    </row>
    <row r="72" spans="1:11" x14ac:dyDescent="0.25">
      <c r="A72" s="288"/>
      <c r="B72" s="152" t="s">
        <v>69</v>
      </c>
      <c r="C72" s="14"/>
      <c r="D72" s="190"/>
      <c r="E72" s="153"/>
      <c r="F72" s="190"/>
      <c r="G72" s="154" t="e">
        <f t="shared" si="2"/>
        <v>#DIV/0!</v>
      </c>
      <c r="H72" s="155" t="e">
        <f t="shared" si="1"/>
        <v>#DIV/0!</v>
      </c>
      <c r="I72" s="188" t="e">
        <f t="shared" si="5"/>
        <v>#DIV/0!</v>
      </c>
      <c r="K72" s="53"/>
    </row>
    <row r="73" spans="1:11" x14ac:dyDescent="0.25">
      <c r="A73" s="288"/>
      <c r="B73" s="193" t="s">
        <v>70</v>
      </c>
      <c r="C73" s="57">
        <v>82</v>
      </c>
      <c r="D73" s="194">
        <f>D74+D75</f>
        <v>558</v>
      </c>
      <c r="E73" s="194">
        <v>360</v>
      </c>
      <c r="F73" s="194">
        <f>F74+F75</f>
        <v>558</v>
      </c>
      <c r="G73" s="154">
        <f t="shared" si="2"/>
        <v>155</v>
      </c>
      <c r="H73" s="155">
        <f t="shared" si="1"/>
        <v>100</v>
      </c>
      <c r="I73" s="188">
        <f t="shared" si="5"/>
        <v>680.48780487804879</v>
      </c>
      <c r="K73" s="62"/>
    </row>
    <row r="74" spans="1:11" x14ac:dyDescent="0.25">
      <c r="A74" s="288"/>
      <c r="B74" s="152" t="s">
        <v>71</v>
      </c>
      <c r="C74" s="14">
        <v>24</v>
      </c>
      <c r="D74" s="153">
        <v>383</v>
      </c>
      <c r="E74" s="190">
        <v>270</v>
      </c>
      <c r="F74" s="153">
        <v>383</v>
      </c>
      <c r="G74" s="154">
        <f t="shared" si="2"/>
        <v>141.85185185185185</v>
      </c>
      <c r="H74" s="155">
        <f t="shared" si="1"/>
        <v>100</v>
      </c>
      <c r="I74" s="188">
        <f t="shared" ref="I74:I105" si="8">F74/C74*100</f>
        <v>1595.8333333333335</v>
      </c>
      <c r="K74" s="53"/>
    </row>
    <row r="75" spans="1:11" x14ac:dyDescent="0.25">
      <c r="A75" s="288"/>
      <c r="B75" s="152" t="s">
        <v>72</v>
      </c>
      <c r="C75" s="14">
        <v>58</v>
      </c>
      <c r="D75" s="153">
        <v>175</v>
      </c>
      <c r="E75" s="190">
        <v>90</v>
      </c>
      <c r="F75" s="153">
        <v>175</v>
      </c>
      <c r="G75" s="154">
        <f t="shared" si="2"/>
        <v>194.44444444444443</v>
      </c>
      <c r="H75" s="155">
        <f t="shared" si="1"/>
        <v>100</v>
      </c>
      <c r="I75" s="188">
        <f t="shared" si="8"/>
        <v>301.72413793103448</v>
      </c>
      <c r="K75" s="53"/>
    </row>
    <row r="76" spans="1:11" x14ac:dyDescent="0.25">
      <c r="A76" s="288"/>
      <c r="B76" s="152" t="s">
        <v>73</v>
      </c>
      <c r="C76" s="14">
        <v>0</v>
      </c>
      <c r="D76" s="238">
        <v>0.3</v>
      </c>
      <c r="E76" s="153">
        <v>6</v>
      </c>
      <c r="F76" s="238">
        <v>6</v>
      </c>
      <c r="G76" s="154">
        <f t="shared" si="2"/>
        <v>100</v>
      </c>
      <c r="H76" s="155">
        <f t="shared" si="1"/>
        <v>2000</v>
      </c>
      <c r="I76" s="188" t="e">
        <f t="shared" si="8"/>
        <v>#DIV/0!</v>
      </c>
      <c r="K76" s="244"/>
    </row>
    <row r="77" spans="1:11" x14ac:dyDescent="0.25">
      <c r="A77" s="288"/>
      <c r="B77" s="152" t="s">
        <v>74</v>
      </c>
      <c r="C77" s="14"/>
      <c r="D77" s="153"/>
      <c r="E77" s="153"/>
      <c r="F77" s="153"/>
      <c r="G77" s="154" t="e">
        <f t="shared" si="2"/>
        <v>#DIV/0!</v>
      </c>
      <c r="H77" s="155" t="e">
        <f t="shared" si="1"/>
        <v>#DIV/0!</v>
      </c>
      <c r="I77" s="188" t="e">
        <f t="shared" si="8"/>
        <v>#DIV/0!</v>
      </c>
      <c r="K77" s="14"/>
    </row>
    <row r="78" spans="1:11" x14ac:dyDescent="0.25">
      <c r="A78" s="288"/>
      <c r="B78" s="152" t="s">
        <v>75</v>
      </c>
      <c r="C78" s="14">
        <v>10</v>
      </c>
      <c r="D78" s="195">
        <v>46</v>
      </c>
      <c r="E78" s="195">
        <v>60</v>
      </c>
      <c r="F78" s="195">
        <v>60</v>
      </c>
      <c r="G78" s="154">
        <f>F78/E78*100</f>
        <v>100</v>
      </c>
      <c r="H78" s="155">
        <f>F78/D78*100</f>
        <v>130.43478260869566</v>
      </c>
      <c r="I78" s="188">
        <f t="shared" si="8"/>
        <v>600</v>
      </c>
      <c r="K78" s="58"/>
    </row>
    <row r="79" spans="1:11" x14ac:dyDescent="0.25">
      <c r="A79" s="288"/>
      <c r="B79" s="152" t="s">
        <v>76</v>
      </c>
      <c r="C79" s="14">
        <v>21.6</v>
      </c>
      <c r="D79" s="238">
        <v>121.5</v>
      </c>
      <c r="E79" s="187">
        <v>120</v>
      </c>
      <c r="F79" s="238">
        <v>121.5</v>
      </c>
      <c r="G79" s="154">
        <f t="shared" si="2"/>
        <v>101.25</v>
      </c>
      <c r="H79" s="155">
        <f t="shared" ref="H79:H123" si="9">F79/D79*100</f>
        <v>100</v>
      </c>
      <c r="I79" s="188">
        <f t="shared" si="8"/>
        <v>562.5</v>
      </c>
      <c r="K79" s="246"/>
    </row>
    <row r="80" spans="1:11" x14ac:dyDescent="0.25">
      <c r="A80" s="288"/>
      <c r="B80" s="152" t="s">
        <v>77</v>
      </c>
      <c r="C80" s="14">
        <v>0</v>
      </c>
      <c r="D80" s="153">
        <v>10</v>
      </c>
      <c r="E80" s="187">
        <v>20</v>
      </c>
      <c r="F80" s="153">
        <v>20</v>
      </c>
      <c r="G80" s="154">
        <f t="shared" ref="G80:G123" si="10">F80/E80*100</f>
        <v>100</v>
      </c>
      <c r="H80" s="155">
        <f t="shared" si="9"/>
        <v>200</v>
      </c>
      <c r="I80" s="188" t="e">
        <f t="shared" si="8"/>
        <v>#DIV/0!</v>
      </c>
      <c r="K80" s="49"/>
    </row>
    <row r="81" spans="1:11" x14ac:dyDescent="0.25">
      <c r="A81" s="288"/>
      <c r="B81" s="152" t="s">
        <v>78</v>
      </c>
      <c r="C81" s="14"/>
      <c r="D81" s="153"/>
      <c r="E81" s="153"/>
      <c r="F81" s="153"/>
      <c r="G81" s="154" t="e">
        <f t="shared" si="10"/>
        <v>#DIV/0!</v>
      </c>
      <c r="H81" s="155" t="e">
        <f t="shared" si="9"/>
        <v>#DIV/0!</v>
      </c>
      <c r="I81" s="188" t="e">
        <f t="shared" si="8"/>
        <v>#DIV/0!</v>
      </c>
      <c r="K81" s="14"/>
    </row>
    <row r="82" spans="1:11" ht="15.75" thickBot="1" x14ac:dyDescent="0.3">
      <c r="A82" s="289"/>
      <c r="B82" s="159" t="s">
        <v>79</v>
      </c>
      <c r="C82" s="21">
        <v>16</v>
      </c>
      <c r="D82" s="160">
        <v>23</v>
      </c>
      <c r="E82" s="160">
        <v>30</v>
      </c>
      <c r="F82" s="160">
        <v>30</v>
      </c>
      <c r="G82" s="161">
        <f t="shared" si="10"/>
        <v>100</v>
      </c>
      <c r="H82" s="162">
        <f t="shared" si="9"/>
        <v>130.43478260869566</v>
      </c>
      <c r="I82" s="179">
        <f t="shared" si="8"/>
        <v>187.5</v>
      </c>
      <c r="K82" s="21"/>
    </row>
    <row r="83" spans="1:11" ht="43.5" customHeight="1" x14ac:dyDescent="0.25">
      <c r="A83" s="285">
        <v>10</v>
      </c>
      <c r="B83" s="209" t="s">
        <v>80</v>
      </c>
      <c r="C83" s="77">
        <v>2550</v>
      </c>
      <c r="D83" s="258">
        <f>D84+D85</f>
        <v>3200</v>
      </c>
      <c r="E83" s="258">
        <f t="shared" ref="E83:F83" si="11">E84+E85</f>
        <v>2100</v>
      </c>
      <c r="F83" s="258">
        <f t="shared" si="11"/>
        <v>7960.8</v>
      </c>
      <c r="G83" s="149">
        <f t="shared" si="10"/>
        <v>379.08571428571429</v>
      </c>
      <c r="H83" s="150">
        <f t="shared" si="9"/>
        <v>248.77500000000001</v>
      </c>
      <c r="I83" s="181">
        <f t="shared" si="8"/>
        <v>312.18823529411765</v>
      </c>
      <c r="K83" s="77"/>
    </row>
    <row r="84" spans="1:11" x14ac:dyDescent="0.25">
      <c r="A84" s="290"/>
      <c r="B84" s="152" t="s">
        <v>81</v>
      </c>
      <c r="C84" s="14">
        <v>0</v>
      </c>
      <c r="D84" s="212">
        <v>1500</v>
      </c>
      <c r="E84" s="211">
        <v>100</v>
      </c>
      <c r="F84" s="212">
        <v>2150.8000000000002</v>
      </c>
      <c r="G84" s="154">
        <f t="shared" si="10"/>
        <v>2150.8000000000002</v>
      </c>
      <c r="H84" s="155">
        <f t="shared" si="9"/>
        <v>143.38666666666668</v>
      </c>
      <c r="I84" s="188" t="e">
        <f t="shared" si="8"/>
        <v>#DIV/0!</v>
      </c>
      <c r="K84" s="247"/>
    </row>
    <row r="85" spans="1:11" x14ac:dyDescent="0.25">
      <c r="A85" s="290"/>
      <c r="B85" s="213" t="s">
        <v>82</v>
      </c>
      <c r="C85" s="14">
        <v>2550</v>
      </c>
      <c r="D85" s="214">
        <v>1700</v>
      </c>
      <c r="E85" s="211">
        <v>2000</v>
      </c>
      <c r="F85" s="214">
        <v>5810</v>
      </c>
      <c r="G85" s="154">
        <f t="shared" si="10"/>
        <v>290.5</v>
      </c>
      <c r="H85" s="155">
        <f t="shared" si="9"/>
        <v>341.76470588235293</v>
      </c>
      <c r="I85" s="188">
        <f t="shared" si="8"/>
        <v>227.84313725490196</v>
      </c>
      <c r="K85" s="248"/>
    </row>
    <row r="86" spans="1:11" ht="39" thickBot="1" x14ac:dyDescent="0.3">
      <c r="A86" s="286"/>
      <c r="B86" s="205" t="s">
        <v>83</v>
      </c>
      <c r="C86" s="21">
        <v>72</v>
      </c>
      <c r="D86" s="243">
        <v>0</v>
      </c>
      <c r="E86" s="215">
        <v>0</v>
      </c>
      <c r="F86" s="263">
        <v>0</v>
      </c>
      <c r="G86" s="161" t="e">
        <f t="shared" si="10"/>
        <v>#DIV/0!</v>
      </c>
      <c r="H86" s="162" t="e">
        <f t="shared" si="9"/>
        <v>#DIV/0!</v>
      </c>
      <c r="I86" s="179">
        <f t="shared" si="8"/>
        <v>0</v>
      </c>
      <c r="K86" s="88"/>
    </row>
    <row r="87" spans="1:11" x14ac:dyDescent="0.25">
      <c r="A87" s="285">
        <v>11</v>
      </c>
      <c r="B87" s="164" t="s">
        <v>84</v>
      </c>
      <c r="C87" s="25">
        <v>21135</v>
      </c>
      <c r="D87" s="216">
        <f>21662.5+D86</f>
        <v>21662.5</v>
      </c>
      <c r="E87" s="216">
        <f t="shared" ref="E87:F87" si="12">21662.5+E86</f>
        <v>21662.5</v>
      </c>
      <c r="F87" s="216">
        <f t="shared" si="12"/>
        <v>21662.5</v>
      </c>
      <c r="G87" s="149">
        <f t="shared" si="10"/>
        <v>100</v>
      </c>
      <c r="H87" s="150">
        <f t="shared" si="9"/>
        <v>100</v>
      </c>
      <c r="I87" s="181">
        <f t="shared" si="8"/>
        <v>102.49585994795363</v>
      </c>
      <c r="K87" s="91"/>
    </row>
    <row r="88" spans="1:11" ht="27.75" customHeight="1" x14ac:dyDescent="0.25">
      <c r="A88" s="290"/>
      <c r="B88" s="167" t="s">
        <v>85</v>
      </c>
      <c r="C88" s="92">
        <f>C87/C8</f>
        <v>2641.875</v>
      </c>
      <c r="D88" s="217">
        <f>D87/D7</f>
        <v>29.512942779291553</v>
      </c>
      <c r="E88" s="217">
        <f t="shared" ref="E88:F88" si="13">E87/E7</f>
        <v>29.472789115646258</v>
      </c>
      <c r="F88" s="217">
        <f t="shared" si="13"/>
        <v>29.472789115646258</v>
      </c>
      <c r="G88" s="154">
        <f t="shared" si="10"/>
        <v>100</v>
      </c>
      <c r="H88" s="155">
        <f t="shared" si="9"/>
        <v>99.863945578231295</v>
      </c>
      <c r="I88" s="188">
        <f t="shared" si="8"/>
        <v>1.1156011967124204</v>
      </c>
      <c r="K88" s="92"/>
    </row>
    <row r="89" spans="1:11" ht="44.25" customHeight="1" thickBot="1" x14ac:dyDescent="0.3">
      <c r="A89" s="286"/>
      <c r="B89" s="182" t="s">
        <v>86</v>
      </c>
      <c r="C89" s="36">
        <f>C86/C87*100</f>
        <v>0.34066713981547198</v>
      </c>
      <c r="D89" s="218">
        <f>D86/D87*100</f>
        <v>0</v>
      </c>
      <c r="E89" s="218">
        <f t="shared" ref="E89:F89" si="14">E86/E87*100</f>
        <v>0</v>
      </c>
      <c r="F89" s="218">
        <f t="shared" si="14"/>
        <v>0</v>
      </c>
      <c r="G89" s="161" t="e">
        <f t="shared" si="10"/>
        <v>#DIV/0!</v>
      </c>
      <c r="H89" s="162" t="e">
        <f t="shared" si="9"/>
        <v>#DIV/0!</v>
      </c>
      <c r="I89" s="179">
        <f t="shared" si="8"/>
        <v>0</v>
      </c>
      <c r="K89" s="36"/>
    </row>
    <row r="90" spans="1:11" ht="18" customHeight="1" x14ac:dyDescent="0.25">
      <c r="A90" s="285">
        <v>12</v>
      </c>
      <c r="B90" s="180" t="s">
        <v>87</v>
      </c>
      <c r="C90" s="6">
        <v>1</v>
      </c>
      <c r="D90" s="147">
        <v>4</v>
      </c>
      <c r="E90" s="145">
        <v>4</v>
      </c>
      <c r="F90" s="147">
        <v>6</v>
      </c>
      <c r="G90" s="149">
        <f t="shared" si="10"/>
        <v>150</v>
      </c>
      <c r="H90" s="150">
        <f t="shared" si="9"/>
        <v>150</v>
      </c>
      <c r="I90" s="181">
        <f t="shared" si="8"/>
        <v>600</v>
      </c>
      <c r="K90" s="245"/>
    </row>
    <row r="91" spans="1:11" ht="32.25" customHeight="1" thickBot="1" x14ac:dyDescent="0.3">
      <c r="A91" s="286"/>
      <c r="B91" s="182" t="s">
        <v>88</v>
      </c>
      <c r="C91" s="40">
        <f>C90*1000/C7</f>
        <v>1.1074197120708749</v>
      </c>
      <c r="D91" s="219">
        <f>D90*1000/D7</f>
        <v>5.4495912806539506</v>
      </c>
      <c r="E91" s="219">
        <f t="shared" ref="E91:F91" si="15">E90*1000/E7</f>
        <v>5.4421768707482991</v>
      </c>
      <c r="F91" s="219">
        <f t="shared" si="15"/>
        <v>8.1632653061224492</v>
      </c>
      <c r="G91" s="161">
        <f t="shared" si="10"/>
        <v>150</v>
      </c>
      <c r="H91" s="162">
        <f t="shared" si="9"/>
        <v>149.79591836734696</v>
      </c>
      <c r="I91" s="179">
        <f t="shared" si="8"/>
        <v>737.14285714285722</v>
      </c>
      <c r="K91" s="40"/>
    </row>
    <row r="92" spans="1:11" ht="25.5" x14ac:dyDescent="0.25">
      <c r="A92" s="285">
        <v>13</v>
      </c>
      <c r="B92" s="180" t="s">
        <v>89</v>
      </c>
      <c r="C92" s="6">
        <v>8</v>
      </c>
      <c r="D92" s="146">
        <v>10</v>
      </c>
      <c r="E92" s="145">
        <v>10</v>
      </c>
      <c r="F92" s="146">
        <v>10</v>
      </c>
      <c r="G92" s="149">
        <f t="shared" si="10"/>
        <v>100</v>
      </c>
      <c r="H92" s="150">
        <f t="shared" si="9"/>
        <v>100</v>
      </c>
      <c r="I92" s="181">
        <f t="shared" si="8"/>
        <v>125</v>
      </c>
      <c r="K92" s="245"/>
    </row>
    <row r="93" spans="1:11" ht="25.5" x14ac:dyDescent="0.25">
      <c r="A93" s="290"/>
      <c r="B93" s="191" t="s">
        <v>90</v>
      </c>
      <c r="C93" s="14">
        <v>0</v>
      </c>
      <c r="D93" s="153">
        <v>0</v>
      </c>
      <c r="E93" s="153">
        <v>0</v>
      </c>
      <c r="F93" s="153">
        <v>0</v>
      </c>
      <c r="G93" s="154" t="e">
        <f t="shared" si="10"/>
        <v>#DIV/0!</v>
      </c>
      <c r="H93" s="155" t="e">
        <f t="shared" si="9"/>
        <v>#DIV/0!</v>
      </c>
      <c r="I93" s="188" t="e">
        <f t="shared" si="8"/>
        <v>#DIV/0!</v>
      </c>
      <c r="K93" s="14"/>
    </row>
    <row r="94" spans="1:11" ht="42.75" customHeight="1" thickBot="1" x14ac:dyDescent="0.3">
      <c r="A94" s="286"/>
      <c r="B94" s="182" t="s">
        <v>91</v>
      </c>
      <c r="C94" s="40">
        <f>(C92+C93)*10000/C7</f>
        <v>88.593576965669982</v>
      </c>
      <c r="D94" s="178">
        <f>(D92+D93)*10000/D7</f>
        <v>136.23978201634878</v>
      </c>
      <c r="E94" s="178">
        <f t="shared" ref="E94:F94" si="16">(E92+E93)*10000/E7</f>
        <v>136.05442176870747</v>
      </c>
      <c r="F94" s="178">
        <f t="shared" si="16"/>
        <v>136.05442176870747</v>
      </c>
      <c r="G94" s="161">
        <f t="shared" si="10"/>
        <v>100</v>
      </c>
      <c r="H94" s="162">
        <f t="shared" si="9"/>
        <v>99.863945578231267</v>
      </c>
      <c r="I94" s="179">
        <f t="shared" si="8"/>
        <v>153.57142857142856</v>
      </c>
      <c r="K94" s="40"/>
    </row>
    <row r="95" spans="1:11" ht="45" customHeight="1" x14ac:dyDescent="0.25">
      <c r="A95" s="285">
        <v>14</v>
      </c>
      <c r="B95" s="180" t="s">
        <v>92</v>
      </c>
      <c r="C95" s="6">
        <v>0</v>
      </c>
      <c r="D95" s="145">
        <v>650</v>
      </c>
      <c r="E95" s="145">
        <v>650</v>
      </c>
      <c r="F95" s="145">
        <v>650</v>
      </c>
      <c r="G95" s="149">
        <f t="shared" si="10"/>
        <v>100</v>
      </c>
      <c r="H95" s="150">
        <f t="shared" si="9"/>
        <v>100</v>
      </c>
      <c r="I95" s="181" t="e">
        <f t="shared" si="8"/>
        <v>#DIV/0!</v>
      </c>
      <c r="K95" s="245"/>
    </row>
    <row r="96" spans="1:11" ht="45" customHeight="1" thickBot="1" x14ac:dyDescent="0.3">
      <c r="A96" s="286"/>
      <c r="B96" s="182" t="s">
        <v>93</v>
      </c>
      <c r="C96" s="96">
        <f>C95/C8*100</f>
        <v>0</v>
      </c>
      <c r="D96" s="175">
        <f>D95/D7*100</f>
        <v>88.555858310626704</v>
      </c>
      <c r="E96" s="175">
        <f t="shared" ref="E96:F96" si="17">E95/E7*100</f>
        <v>88.435374149659864</v>
      </c>
      <c r="F96" s="175">
        <f t="shared" si="17"/>
        <v>88.435374149659864</v>
      </c>
      <c r="G96" s="161">
        <f t="shared" si="10"/>
        <v>100</v>
      </c>
      <c r="H96" s="162">
        <f t="shared" si="9"/>
        <v>99.863945578231295</v>
      </c>
      <c r="I96" s="179" t="e">
        <f t="shared" si="8"/>
        <v>#DIV/0!</v>
      </c>
      <c r="K96" s="96"/>
    </row>
    <row r="97" spans="1:11" x14ac:dyDescent="0.25">
      <c r="A97" s="285">
        <v>15</v>
      </c>
      <c r="B97" s="164" t="s">
        <v>94</v>
      </c>
      <c r="C97" s="6">
        <v>3</v>
      </c>
      <c r="D97" s="239">
        <v>5</v>
      </c>
      <c r="E97" s="147">
        <v>4</v>
      </c>
      <c r="F97" s="239">
        <v>5</v>
      </c>
      <c r="G97" s="149">
        <f t="shared" si="10"/>
        <v>125</v>
      </c>
      <c r="H97" s="150">
        <f t="shared" si="9"/>
        <v>100</v>
      </c>
      <c r="I97" s="181">
        <f t="shared" si="8"/>
        <v>166.66666666666669</v>
      </c>
      <c r="K97" s="245"/>
    </row>
    <row r="98" spans="1:11" x14ac:dyDescent="0.25">
      <c r="A98" s="290"/>
      <c r="B98" s="152" t="s">
        <v>95</v>
      </c>
      <c r="C98" s="14">
        <v>2</v>
      </c>
      <c r="D98" s="238">
        <v>4</v>
      </c>
      <c r="E98" s="238">
        <v>4</v>
      </c>
      <c r="F98" s="238">
        <v>4</v>
      </c>
      <c r="G98" s="154">
        <f t="shared" si="10"/>
        <v>100</v>
      </c>
      <c r="H98" s="155">
        <f t="shared" si="9"/>
        <v>100</v>
      </c>
      <c r="I98" s="188">
        <f t="shared" si="8"/>
        <v>200</v>
      </c>
      <c r="K98" s="244"/>
    </row>
    <row r="99" spans="1:11" x14ac:dyDescent="0.25">
      <c r="A99" s="290"/>
      <c r="B99" s="193" t="s">
        <v>96</v>
      </c>
      <c r="C99" s="29">
        <f>C98/C97</f>
        <v>0.66666666666666663</v>
      </c>
      <c r="D99" s="168">
        <f>D98/D97</f>
        <v>0.8</v>
      </c>
      <c r="E99" s="168">
        <f t="shared" ref="E99:F99" si="18">E98/E97</f>
        <v>1</v>
      </c>
      <c r="F99" s="168">
        <f t="shared" si="18"/>
        <v>0.8</v>
      </c>
      <c r="G99" s="154">
        <f t="shared" si="10"/>
        <v>80</v>
      </c>
      <c r="H99" s="155">
        <f t="shared" si="9"/>
        <v>100</v>
      </c>
      <c r="I99" s="188">
        <f t="shared" si="8"/>
        <v>120.00000000000001</v>
      </c>
      <c r="K99" s="29"/>
    </row>
    <row r="100" spans="1:11" ht="38.25" x14ac:dyDescent="0.25">
      <c r="A100" s="290"/>
      <c r="B100" s="191" t="s">
        <v>97</v>
      </c>
      <c r="C100" s="14">
        <v>0</v>
      </c>
      <c r="D100" s="238">
        <v>0</v>
      </c>
      <c r="E100" s="195">
        <v>0</v>
      </c>
      <c r="F100" s="238">
        <v>0</v>
      </c>
      <c r="G100" s="154" t="e">
        <f t="shared" si="10"/>
        <v>#DIV/0!</v>
      </c>
      <c r="H100" s="155" t="e">
        <f t="shared" si="9"/>
        <v>#DIV/0!</v>
      </c>
      <c r="I100" s="188" t="e">
        <f t="shared" si="8"/>
        <v>#DIV/0!</v>
      </c>
      <c r="K100" s="58"/>
    </row>
    <row r="101" spans="1:11" ht="29.25" customHeight="1" x14ac:dyDescent="0.25">
      <c r="A101" s="290"/>
      <c r="B101" s="167" t="s">
        <v>98</v>
      </c>
      <c r="C101" s="29">
        <f>C100/C97</f>
        <v>0</v>
      </c>
      <c r="D101" s="168">
        <f>D100/D97</f>
        <v>0</v>
      </c>
      <c r="E101" s="168">
        <f t="shared" ref="E101:F101" si="19">E100/E97</f>
        <v>0</v>
      </c>
      <c r="F101" s="168">
        <f t="shared" si="19"/>
        <v>0</v>
      </c>
      <c r="G101" s="154" t="e">
        <f t="shared" si="10"/>
        <v>#DIV/0!</v>
      </c>
      <c r="H101" s="155" t="e">
        <f t="shared" si="9"/>
        <v>#DIV/0!</v>
      </c>
      <c r="I101" s="188" t="e">
        <f t="shared" si="8"/>
        <v>#DIV/0!</v>
      </c>
      <c r="K101" s="29"/>
    </row>
    <row r="102" spans="1:11" ht="25.5" x14ac:dyDescent="0.25">
      <c r="A102" s="290"/>
      <c r="B102" s="220" t="s">
        <v>99</v>
      </c>
      <c r="C102" s="98">
        <f>C97*100000/C7</f>
        <v>332.22591362126246</v>
      </c>
      <c r="D102" s="221">
        <f>D97*100000/D7</f>
        <v>681.19891008174386</v>
      </c>
      <c r="E102" s="221">
        <f t="shared" ref="E102:F102" si="20">E97*100000/E7</f>
        <v>544.21768707482988</v>
      </c>
      <c r="F102" s="221">
        <f t="shared" si="20"/>
        <v>680.27210884353747</v>
      </c>
      <c r="G102" s="154">
        <f t="shared" si="10"/>
        <v>125.00000000000003</v>
      </c>
      <c r="H102" s="155">
        <f t="shared" si="9"/>
        <v>99.863945578231309</v>
      </c>
      <c r="I102" s="188">
        <f t="shared" si="8"/>
        <v>204.76190476190479</v>
      </c>
      <c r="K102" s="98"/>
    </row>
    <row r="103" spans="1:11" ht="15.75" thickBot="1" x14ac:dyDescent="0.3">
      <c r="A103" s="286"/>
      <c r="B103" s="159" t="s">
        <v>100</v>
      </c>
      <c r="C103" s="21">
        <v>0</v>
      </c>
      <c r="D103" s="253">
        <v>0</v>
      </c>
      <c r="E103" s="222">
        <v>0</v>
      </c>
      <c r="F103" s="253">
        <v>0</v>
      </c>
      <c r="G103" s="161" t="e">
        <f t="shared" si="10"/>
        <v>#DIV/0!</v>
      </c>
      <c r="H103" s="162" t="e">
        <f t="shared" si="9"/>
        <v>#DIV/0!</v>
      </c>
      <c r="I103" s="179" t="e">
        <f t="shared" si="8"/>
        <v>#DIV/0!</v>
      </c>
      <c r="K103" s="99"/>
    </row>
    <row r="104" spans="1:11" ht="26.25" thickBot="1" x14ac:dyDescent="0.3">
      <c r="A104" s="223">
        <v>16</v>
      </c>
      <c r="B104" s="224" t="s">
        <v>101</v>
      </c>
      <c r="C104" s="102">
        <v>98.7</v>
      </c>
      <c r="D104" s="240">
        <v>161.34</v>
      </c>
      <c r="E104" s="225">
        <v>149.1</v>
      </c>
      <c r="F104" s="240">
        <v>167.64</v>
      </c>
      <c r="G104" s="226">
        <f t="shared" si="10"/>
        <v>112.43460764587525</v>
      </c>
      <c r="H104" s="227">
        <f t="shared" si="9"/>
        <v>103.90479732242468</v>
      </c>
      <c r="I104" s="228">
        <f t="shared" si="8"/>
        <v>169.84802431610942</v>
      </c>
      <c r="K104" s="249"/>
    </row>
    <row r="105" spans="1:11" ht="29.25" customHeight="1" x14ac:dyDescent="0.25">
      <c r="A105" s="285">
        <v>17</v>
      </c>
      <c r="B105" s="180" t="s">
        <v>102</v>
      </c>
      <c r="C105" s="6"/>
      <c r="D105" s="239">
        <v>1913</v>
      </c>
      <c r="E105" s="145">
        <v>603.9</v>
      </c>
      <c r="F105" s="239">
        <v>603.9</v>
      </c>
      <c r="G105" s="149">
        <f t="shared" si="10"/>
        <v>100</v>
      </c>
      <c r="H105" s="150">
        <f t="shared" si="9"/>
        <v>31.568217459487713</v>
      </c>
      <c r="I105" s="181" t="e">
        <f t="shared" si="8"/>
        <v>#DIV/0!</v>
      </c>
      <c r="K105" s="245"/>
    </row>
    <row r="106" spans="1:11" ht="43.5" customHeight="1" x14ac:dyDescent="0.25">
      <c r="A106" s="290"/>
      <c r="B106" s="191" t="s">
        <v>103</v>
      </c>
      <c r="C106" s="14">
        <v>0</v>
      </c>
      <c r="D106" s="153">
        <v>0</v>
      </c>
      <c r="E106" s="153">
        <v>0</v>
      </c>
      <c r="F106" s="153">
        <v>0</v>
      </c>
      <c r="G106" s="154" t="e">
        <f t="shared" si="10"/>
        <v>#DIV/0!</v>
      </c>
      <c r="H106" s="155" t="e">
        <f t="shared" si="9"/>
        <v>#DIV/0!</v>
      </c>
      <c r="I106" s="188" t="e">
        <f t="shared" ref="I106:I123" si="21">F106/C106*100</f>
        <v>#DIV/0!</v>
      </c>
      <c r="K106" s="14"/>
    </row>
    <row r="107" spans="1:11" ht="42.75" customHeight="1" thickBot="1" x14ac:dyDescent="0.3">
      <c r="A107" s="286"/>
      <c r="B107" s="182" t="s">
        <v>104</v>
      </c>
      <c r="C107" s="32" t="e">
        <f>C106/C105</f>
        <v>#DIV/0!</v>
      </c>
      <c r="D107" s="171">
        <f>D106/D105</f>
        <v>0</v>
      </c>
      <c r="E107" s="171">
        <v>0</v>
      </c>
      <c r="F107" s="171">
        <f>F106/F105</f>
        <v>0</v>
      </c>
      <c r="G107" s="161" t="e">
        <f t="shared" si="10"/>
        <v>#DIV/0!</v>
      </c>
      <c r="H107" s="162" t="e">
        <f t="shared" si="9"/>
        <v>#DIV/0!</v>
      </c>
      <c r="I107" s="179" t="e">
        <f t="shared" si="21"/>
        <v>#DIV/0!</v>
      </c>
      <c r="K107" s="32"/>
    </row>
    <row r="108" spans="1:11" ht="43.5" customHeight="1" x14ac:dyDescent="0.25">
      <c r="A108" s="285">
        <v>18</v>
      </c>
      <c r="B108" s="180" t="s">
        <v>105</v>
      </c>
      <c r="C108" s="6">
        <v>0</v>
      </c>
      <c r="D108" s="145">
        <f>D7</f>
        <v>734</v>
      </c>
      <c r="E108" s="145">
        <f t="shared" ref="E108:F108" si="22">E7</f>
        <v>735</v>
      </c>
      <c r="F108" s="145">
        <f t="shared" si="22"/>
        <v>735</v>
      </c>
      <c r="G108" s="149">
        <f t="shared" si="10"/>
        <v>100</v>
      </c>
      <c r="H108" s="150">
        <f t="shared" si="9"/>
        <v>100.13623978201636</v>
      </c>
      <c r="I108" s="181" t="e">
        <f t="shared" si="21"/>
        <v>#DIV/0!</v>
      </c>
      <c r="K108" s="6"/>
    </row>
    <row r="109" spans="1:11" ht="56.25" customHeight="1" thickBot="1" x14ac:dyDescent="0.3">
      <c r="A109" s="286"/>
      <c r="B109" s="182" t="s">
        <v>106</v>
      </c>
      <c r="C109" s="108">
        <f>C108/C8</f>
        <v>0</v>
      </c>
      <c r="D109" s="230">
        <f>D108/D7</f>
        <v>1</v>
      </c>
      <c r="E109" s="230">
        <v>1</v>
      </c>
      <c r="F109" s="230">
        <f>F108/F7</f>
        <v>1</v>
      </c>
      <c r="G109" s="161">
        <f t="shared" si="10"/>
        <v>100</v>
      </c>
      <c r="H109" s="162">
        <f t="shared" si="9"/>
        <v>100</v>
      </c>
      <c r="I109" s="179" t="e">
        <f t="shared" si="21"/>
        <v>#DIV/0!</v>
      </c>
      <c r="K109" s="108"/>
    </row>
    <row r="110" spans="1:11" ht="40.5" customHeight="1" x14ac:dyDescent="0.25">
      <c r="A110" s="285">
        <v>19</v>
      </c>
      <c r="B110" s="180" t="s">
        <v>107</v>
      </c>
      <c r="C110" s="6">
        <v>0.5</v>
      </c>
      <c r="D110" s="145">
        <v>9.1999999999999993</v>
      </c>
      <c r="E110" s="145">
        <v>9.1999999999999993</v>
      </c>
      <c r="F110" s="145">
        <v>9.1999999999999993</v>
      </c>
      <c r="G110" s="149">
        <f t="shared" si="10"/>
        <v>100</v>
      </c>
      <c r="H110" s="150">
        <f t="shared" si="9"/>
        <v>100</v>
      </c>
      <c r="I110" s="181">
        <f t="shared" si="21"/>
        <v>1839.9999999999998</v>
      </c>
      <c r="K110" s="6"/>
    </row>
    <row r="111" spans="1:11" ht="54.75" customHeight="1" x14ac:dyDescent="0.25">
      <c r="A111" s="290"/>
      <c r="B111" s="191" t="s">
        <v>108</v>
      </c>
      <c r="C111" s="14">
        <v>0.5</v>
      </c>
      <c r="D111" s="153">
        <v>8.9</v>
      </c>
      <c r="E111" s="153">
        <v>8.9</v>
      </c>
      <c r="F111" s="153">
        <v>8.9</v>
      </c>
      <c r="G111" s="154">
        <f t="shared" si="10"/>
        <v>100</v>
      </c>
      <c r="H111" s="155">
        <f t="shared" si="9"/>
        <v>100</v>
      </c>
      <c r="I111" s="188">
        <f t="shared" si="21"/>
        <v>1780</v>
      </c>
      <c r="K111" s="14"/>
    </row>
    <row r="112" spans="1:11" ht="89.25" customHeight="1" thickBot="1" x14ac:dyDescent="0.3">
      <c r="A112" s="286"/>
      <c r="B112" s="182" t="s">
        <v>109</v>
      </c>
      <c r="C112" s="108">
        <f>C111/C110</f>
        <v>1</v>
      </c>
      <c r="D112" s="229">
        <f>D111/D110</f>
        <v>0.96739130434782616</v>
      </c>
      <c r="E112" s="229">
        <f t="shared" ref="E112:F112" si="23">E111/E110</f>
        <v>0.96739130434782616</v>
      </c>
      <c r="F112" s="229">
        <f t="shared" si="23"/>
        <v>0.96739130434782616</v>
      </c>
      <c r="G112" s="161">
        <f t="shared" si="10"/>
        <v>100</v>
      </c>
      <c r="H112" s="162">
        <f t="shared" si="9"/>
        <v>100</v>
      </c>
      <c r="I112" s="179">
        <f t="shared" si="21"/>
        <v>96.739130434782624</v>
      </c>
      <c r="K112" s="108"/>
    </row>
    <row r="113" spans="1:11" ht="25.5" x14ac:dyDescent="0.25">
      <c r="A113" s="285">
        <v>20</v>
      </c>
      <c r="B113" s="180" t="s">
        <v>110</v>
      </c>
      <c r="C113" s="6">
        <v>63108</v>
      </c>
      <c r="D113" s="145">
        <v>63108</v>
      </c>
      <c r="E113" s="145">
        <v>63108</v>
      </c>
      <c r="F113" s="145">
        <v>63108</v>
      </c>
      <c r="G113" s="149">
        <f t="shared" si="10"/>
        <v>100</v>
      </c>
      <c r="H113" s="150">
        <f t="shared" si="9"/>
        <v>100</v>
      </c>
      <c r="I113" s="181">
        <f t="shared" si="21"/>
        <v>100</v>
      </c>
      <c r="K113" s="245"/>
    </row>
    <row r="114" spans="1:11" ht="51" x14ac:dyDescent="0.25">
      <c r="A114" s="290"/>
      <c r="B114" s="191" t="s">
        <v>111</v>
      </c>
      <c r="C114" s="14">
        <v>39000</v>
      </c>
      <c r="D114" s="153">
        <v>39000</v>
      </c>
      <c r="E114" s="153">
        <v>39000</v>
      </c>
      <c r="F114" s="153">
        <v>39000</v>
      </c>
      <c r="G114" s="154">
        <f t="shared" si="10"/>
        <v>100</v>
      </c>
      <c r="H114" s="155">
        <f t="shared" si="9"/>
        <v>100</v>
      </c>
      <c r="I114" s="188">
        <f t="shared" si="21"/>
        <v>100</v>
      </c>
      <c r="K114" s="244"/>
    </row>
    <row r="115" spans="1:11" ht="67.5" customHeight="1" thickBot="1" x14ac:dyDescent="0.3">
      <c r="A115" s="286"/>
      <c r="B115" s="182" t="s">
        <v>112</v>
      </c>
      <c r="C115" s="108">
        <f>C114/C113</f>
        <v>0.61798821068644227</v>
      </c>
      <c r="D115" s="229">
        <f>D114/D113</f>
        <v>0.61798821068644227</v>
      </c>
      <c r="E115" s="229">
        <f t="shared" ref="E115:F115" si="24">E114/E113</f>
        <v>0.61798821068644227</v>
      </c>
      <c r="F115" s="229">
        <f t="shared" si="24"/>
        <v>0.61798821068644227</v>
      </c>
      <c r="G115" s="161">
        <f t="shared" si="10"/>
        <v>100</v>
      </c>
      <c r="H115" s="162">
        <f t="shared" si="9"/>
        <v>100</v>
      </c>
      <c r="I115" s="179">
        <f t="shared" si="21"/>
        <v>100</v>
      </c>
      <c r="K115" s="108"/>
    </row>
    <row r="116" spans="1:11" ht="42.75" customHeight="1" x14ac:dyDescent="0.25">
      <c r="A116" s="285">
        <v>21</v>
      </c>
      <c r="B116" s="180" t="s">
        <v>113</v>
      </c>
      <c r="C116" s="6">
        <v>71</v>
      </c>
      <c r="D116" s="239">
        <v>20</v>
      </c>
      <c r="E116" s="145">
        <v>20</v>
      </c>
      <c r="F116" s="239">
        <v>20</v>
      </c>
      <c r="G116" s="149">
        <f t="shared" si="10"/>
        <v>100</v>
      </c>
      <c r="H116" s="150">
        <f t="shared" si="9"/>
        <v>100</v>
      </c>
      <c r="I116" s="181">
        <f t="shared" si="21"/>
        <v>28.169014084507044</v>
      </c>
      <c r="K116" s="6"/>
    </row>
    <row r="117" spans="1:11" ht="25.5" x14ac:dyDescent="0.25">
      <c r="A117" s="290"/>
      <c r="B117" s="191" t="s">
        <v>114</v>
      </c>
      <c r="C117" s="14">
        <v>38</v>
      </c>
      <c r="D117" s="238">
        <v>20</v>
      </c>
      <c r="E117" s="153">
        <v>20</v>
      </c>
      <c r="F117" s="238">
        <v>20</v>
      </c>
      <c r="G117" s="154">
        <f t="shared" si="10"/>
        <v>100</v>
      </c>
      <c r="H117" s="155">
        <f t="shared" si="9"/>
        <v>100</v>
      </c>
      <c r="I117" s="188">
        <f t="shared" si="21"/>
        <v>52.631578947368418</v>
      </c>
      <c r="K117" s="14"/>
    </row>
    <row r="118" spans="1:11" ht="26.25" thickBot="1" x14ac:dyDescent="0.3">
      <c r="A118" s="286"/>
      <c r="B118" s="182" t="s">
        <v>115</v>
      </c>
      <c r="C118" s="108">
        <f>C117/C116</f>
        <v>0.53521126760563376</v>
      </c>
      <c r="D118" s="229">
        <f>D117/D116</f>
        <v>1</v>
      </c>
      <c r="E118" s="229">
        <v>1</v>
      </c>
      <c r="F118" s="229">
        <f>F117/F116</f>
        <v>1</v>
      </c>
      <c r="G118" s="161">
        <f t="shared" si="10"/>
        <v>100</v>
      </c>
      <c r="H118" s="162">
        <f t="shared" si="9"/>
        <v>100</v>
      </c>
      <c r="I118" s="179">
        <f t="shared" si="21"/>
        <v>186.84210526315792</v>
      </c>
      <c r="K118" s="108"/>
    </row>
    <row r="119" spans="1:11" ht="42" customHeight="1" x14ac:dyDescent="0.25">
      <c r="A119" s="285">
        <v>22</v>
      </c>
      <c r="B119" s="180" t="s">
        <v>116</v>
      </c>
      <c r="C119" s="6">
        <v>4800</v>
      </c>
      <c r="D119" s="241">
        <v>500</v>
      </c>
      <c r="E119" s="145">
        <v>500</v>
      </c>
      <c r="F119" s="241">
        <v>550</v>
      </c>
      <c r="G119" s="149">
        <f t="shared" si="10"/>
        <v>110.00000000000001</v>
      </c>
      <c r="H119" s="150">
        <f t="shared" si="9"/>
        <v>110.00000000000001</v>
      </c>
      <c r="I119" s="181">
        <f t="shared" si="21"/>
        <v>11.458333333333332</v>
      </c>
      <c r="K119" s="250"/>
    </row>
    <row r="120" spans="1:11" ht="54.75" customHeight="1" x14ac:dyDescent="0.25">
      <c r="A120" s="290"/>
      <c r="B120" s="191" t="s">
        <v>117</v>
      </c>
      <c r="C120" s="14">
        <v>1470</v>
      </c>
      <c r="D120" s="242">
        <v>500</v>
      </c>
      <c r="E120" s="153">
        <v>460</v>
      </c>
      <c r="F120" s="242">
        <v>530</v>
      </c>
      <c r="G120" s="154">
        <f t="shared" si="10"/>
        <v>115.21739130434783</v>
      </c>
      <c r="H120" s="155">
        <f t="shared" si="9"/>
        <v>106</v>
      </c>
      <c r="I120" s="188">
        <f t="shared" si="21"/>
        <v>36.054421768707485</v>
      </c>
      <c r="K120" s="251"/>
    </row>
    <row r="121" spans="1:11" ht="54" customHeight="1" thickBot="1" x14ac:dyDescent="0.3">
      <c r="A121" s="286"/>
      <c r="B121" s="182" t="s">
        <v>118</v>
      </c>
      <c r="C121" s="108">
        <f>C120/C8</f>
        <v>183.75</v>
      </c>
      <c r="D121" s="229">
        <f>D120/D7</f>
        <v>0.68119891008174382</v>
      </c>
      <c r="E121" s="229">
        <f t="shared" ref="E121:F121" si="25">E120/E7</f>
        <v>0.62585034013605445</v>
      </c>
      <c r="F121" s="229">
        <f t="shared" si="25"/>
        <v>0.72108843537414968</v>
      </c>
      <c r="G121" s="161">
        <f t="shared" si="10"/>
        <v>115.21739130434783</v>
      </c>
      <c r="H121" s="162">
        <f t="shared" si="9"/>
        <v>105.85578231292519</v>
      </c>
      <c r="I121" s="179">
        <f t="shared" si="21"/>
        <v>0.39242908047572767</v>
      </c>
      <c r="K121" s="108"/>
    </row>
    <row r="122" spans="1:11" ht="42.75" customHeight="1" x14ac:dyDescent="0.25">
      <c r="A122" s="285">
        <v>23</v>
      </c>
      <c r="B122" s="180" t="s">
        <v>119</v>
      </c>
      <c r="C122" s="6">
        <v>295</v>
      </c>
      <c r="D122" s="239">
        <v>346</v>
      </c>
      <c r="E122" s="145">
        <v>301</v>
      </c>
      <c r="F122" s="239">
        <v>302</v>
      </c>
      <c r="G122" s="149">
        <f t="shared" si="10"/>
        <v>100.33222591362126</v>
      </c>
      <c r="H122" s="150">
        <f t="shared" si="9"/>
        <v>87.283236994219649</v>
      </c>
      <c r="I122" s="181">
        <f t="shared" si="21"/>
        <v>102.37288135593221</v>
      </c>
      <c r="K122" s="245"/>
    </row>
    <row r="123" spans="1:11" ht="43.5" customHeight="1" thickBot="1" x14ac:dyDescent="0.3">
      <c r="A123" s="286"/>
      <c r="B123" s="182" t="s">
        <v>120</v>
      </c>
      <c r="C123" s="108">
        <f>C122/C7</f>
        <v>0.32668881506090808</v>
      </c>
      <c r="D123" s="229">
        <f>D122/D7</f>
        <v>0.47138964577656678</v>
      </c>
      <c r="E123" s="229">
        <f t="shared" ref="E123:F123" si="26">E122/E7</f>
        <v>0.40952380952380951</v>
      </c>
      <c r="F123" s="229">
        <f t="shared" si="26"/>
        <v>0.41088435374149662</v>
      </c>
      <c r="G123" s="161">
        <f t="shared" si="10"/>
        <v>100.33222591362127</v>
      </c>
      <c r="H123" s="162">
        <f t="shared" si="9"/>
        <v>87.164484290826167</v>
      </c>
      <c r="I123" s="179">
        <f t="shared" si="21"/>
        <v>125.772397094431</v>
      </c>
      <c r="K123" s="108"/>
    </row>
    <row r="124" spans="1:11" ht="15.75" thickBot="1" x14ac:dyDescent="0.3">
      <c r="A124" s="111"/>
      <c r="B124" s="111"/>
      <c r="C124" s="229"/>
      <c r="D124" s="229"/>
      <c r="E124" s="229"/>
      <c r="F124" s="229"/>
      <c r="G124" s="112"/>
      <c r="H124" s="112"/>
      <c r="I124" s="112"/>
    </row>
    <row r="125" spans="1:11" x14ac:dyDescent="0.25">
      <c r="A125" s="111"/>
      <c r="B125" s="111" t="s">
        <v>172</v>
      </c>
      <c r="C125" s="112"/>
      <c r="D125" s="112"/>
      <c r="E125" s="112"/>
      <c r="F125" s="112"/>
      <c r="G125" s="112"/>
      <c r="H125" s="112"/>
      <c r="I125" s="112"/>
    </row>
    <row r="126" spans="1:11" x14ac:dyDescent="0.25">
      <c r="A126" s="111"/>
      <c r="B126" s="111" t="s">
        <v>121</v>
      </c>
      <c r="C126" s="112"/>
      <c r="D126" s="112"/>
      <c r="E126" s="112"/>
      <c r="F126" s="112"/>
      <c r="G126" s="112"/>
      <c r="H126" s="112"/>
      <c r="I126" s="112"/>
    </row>
  </sheetData>
  <mergeCells count="30">
    <mergeCell ref="A113:A115"/>
    <mergeCell ref="A116:A118"/>
    <mergeCell ref="A119:A121"/>
    <mergeCell ref="A122:A123"/>
    <mergeCell ref="A92:A94"/>
    <mergeCell ref="A95:A96"/>
    <mergeCell ref="A97:A103"/>
    <mergeCell ref="A105:A107"/>
    <mergeCell ref="A108:A109"/>
    <mergeCell ref="A110:A112"/>
    <mergeCell ref="A90:A91"/>
    <mergeCell ref="A7:A10"/>
    <mergeCell ref="A11:A17"/>
    <mergeCell ref="A18:A19"/>
    <mergeCell ref="A20:A21"/>
    <mergeCell ref="A22:A23"/>
    <mergeCell ref="A24:A55"/>
    <mergeCell ref="A56:A57"/>
    <mergeCell ref="A58:A59"/>
    <mergeCell ref="A60:A82"/>
    <mergeCell ref="A83:A86"/>
    <mergeCell ref="A87:A89"/>
    <mergeCell ref="A2:I2"/>
    <mergeCell ref="A3:I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A2" sqref="A2:D2"/>
    </sheetView>
  </sheetViews>
  <sheetFormatPr defaultRowHeight="15" x14ac:dyDescent="0.25"/>
  <cols>
    <col min="1" max="1" width="20.5703125" customWidth="1"/>
    <col min="2" max="2" width="17" customWidth="1"/>
    <col min="3" max="3" width="21" customWidth="1"/>
    <col min="4" max="4" width="22.5703125" customWidth="1"/>
  </cols>
  <sheetData>
    <row r="1" spans="1:4" ht="20.25" x14ac:dyDescent="0.3">
      <c r="A1" s="278" t="s">
        <v>127</v>
      </c>
      <c r="B1" s="278"/>
      <c r="C1" s="278"/>
      <c r="D1" s="278"/>
    </row>
    <row r="2" spans="1:4" x14ac:dyDescent="0.25">
      <c r="A2" s="279" t="s">
        <v>175</v>
      </c>
      <c r="B2" s="279"/>
      <c r="C2" s="279"/>
      <c r="D2" s="279"/>
    </row>
    <row r="3" spans="1:4" ht="14.45" x14ac:dyDescent="0.3">
      <c r="A3" s="115"/>
      <c r="B3" s="115"/>
      <c r="C3" s="115"/>
      <c r="D3" s="115"/>
    </row>
    <row r="4" spans="1:4" ht="18" x14ac:dyDescent="0.25">
      <c r="A4" s="276" t="s">
        <v>128</v>
      </c>
      <c r="B4" s="276"/>
      <c r="C4" s="276"/>
      <c r="D4" s="276"/>
    </row>
    <row r="5" spans="1:4" x14ac:dyDescent="0.25">
      <c r="A5" s="116" t="s">
        <v>129</v>
      </c>
      <c r="B5" s="117" t="s">
        <v>130</v>
      </c>
      <c r="C5" s="116" t="s">
        <v>131</v>
      </c>
      <c r="D5" s="116" t="s">
        <v>132</v>
      </c>
    </row>
    <row r="6" spans="1:4" x14ac:dyDescent="0.25">
      <c r="A6" s="118" t="s">
        <v>133</v>
      </c>
      <c r="B6" s="119" t="s">
        <v>134</v>
      </c>
      <c r="C6" s="120" t="s">
        <v>135</v>
      </c>
      <c r="D6" s="120" t="s">
        <v>136</v>
      </c>
    </row>
    <row r="7" spans="1:4" x14ac:dyDescent="0.25">
      <c r="A7" s="121" t="s">
        <v>137</v>
      </c>
      <c r="B7" s="122"/>
      <c r="C7" s="123"/>
      <c r="D7" s="123"/>
    </row>
    <row r="8" spans="1:4" x14ac:dyDescent="0.25">
      <c r="A8" s="124" t="s">
        <v>138</v>
      </c>
      <c r="B8" s="125">
        <v>381.2</v>
      </c>
      <c r="C8" s="126">
        <v>120</v>
      </c>
      <c r="D8" s="126">
        <f>B8/10*C8</f>
        <v>4574.3999999999996</v>
      </c>
    </row>
    <row r="9" spans="1:4" x14ac:dyDescent="0.25">
      <c r="A9" s="124" t="s">
        <v>139</v>
      </c>
      <c r="B9" s="125">
        <v>48.3</v>
      </c>
      <c r="C9" s="126">
        <v>150</v>
      </c>
      <c r="D9" s="126">
        <f>B9/10*C9</f>
        <v>724.5</v>
      </c>
    </row>
    <row r="10" spans="1:4" x14ac:dyDescent="0.25">
      <c r="A10" s="124" t="s">
        <v>140</v>
      </c>
      <c r="B10" s="125">
        <v>86.9</v>
      </c>
      <c r="C10" s="126">
        <v>150</v>
      </c>
      <c r="D10" s="126">
        <f>B10/10*C10</f>
        <v>1303.5000000000002</v>
      </c>
    </row>
    <row r="11" spans="1:4" x14ac:dyDescent="0.25">
      <c r="A11" s="124" t="s">
        <v>141</v>
      </c>
      <c r="B11" s="125">
        <v>85</v>
      </c>
      <c r="C11" s="126">
        <v>120</v>
      </c>
      <c r="D11" s="126">
        <f>B11/10*C11</f>
        <v>1020</v>
      </c>
    </row>
    <row r="12" spans="1:4" x14ac:dyDescent="0.25">
      <c r="A12" s="124" t="s">
        <v>142</v>
      </c>
      <c r="B12" s="125"/>
      <c r="C12" s="126">
        <v>120</v>
      </c>
      <c r="D12" s="126">
        <f>B12/10*C12</f>
        <v>0</v>
      </c>
    </row>
    <row r="13" spans="1:4" x14ac:dyDescent="0.25">
      <c r="A13" s="127" t="s">
        <v>143</v>
      </c>
      <c r="B13" s="128">
        <f>B8+B9+B10+B11+B12</f>
        <v>601.4</v>
      </c>
      <c r="C13" s="126" t="s">
        <v>144</v>
      </c>
      <c r="D13" s="129">
        <f>D8+D9+D10+D11+D12</f>
        <v>7622.4</v>
      </c>
    </row>
    <row r="14" spans="1:4" x14ac:dyDescent="0.25">
      <c r="A14" s="124" t="s">
        <v>145</v>
      </c>
      <c r="B14" s="130">
        <v>1456</v>
      </c>
      <c r="C14" s="126">
        <v>30</v>
      </c>
      <c r="D14" s="126">
        <f>B14/10*C14</f>
        <v>4368</v>
      </c>
    </row>
    <row r="15" spans="1:4" x14ac:dyDescent="0.25">
      <c r="A15" s="123" t="s">
        <v>146</v>
      </c>
      <c r="B15" s="131"/>
      <c r="C15" s="126">
        <v>5</v>
      </c>
      <c r="D15" s="126">
        <f>B15*C15/1000</f>
        <v>0</v>
      </c>
    </row>
    <row r="16" spans="1:4" x14ac:dyDescent="0.25">
      <c r="A16" s="123" t="s">
        <v>147</v>
      </c>
      <c r="B16" s="132">
        <v>150</v>
      </c>
      <c r="C16" s="126">
        <v>37.5</v>
      </c>
      <c r="D16" s="126">
        <f>B16/10*C16</f>
        <v>562.5</v>
      </c>
    </row>
    <row r="17" spans="1:4" x14ac:dyDescent="0.25">
      <c r="A17" s="123" t="s">
        <v>148</v>
      </c>
      <c r="B17" s="132"/>
      <c r="C17" s="126">
        <v>50</v>
      </c>
      <c r="D17" s="126">
        <f>B17/10*C17</f>
        <v>0</v>
      </c>
    </row>
    <row r="18" spans="1:4" x14ac:dyDescent="0.25">
      <c r="A18" s="123" t="s">
        <v>149</v>
      </c>
      <c r="B18" s="132"/>
      <c r="C18" s="126">
        <v>50</v>
      </c>
      <c r="D18" s="126">
        <f>B18/10*C18</f>
        <v>0</v>
      </c>
    </row>
    <row r="19" spans="1:4" x14ac:dyDescent="0.25">
      <c r="A19" s="123" t="s">
        <v>150</v>
      </c>
      <c r="B19" s="132"/>
      <c r="C19" s="126">
        <v>20</v>
      </c>
      <c r="D19" s="126">
        <f>B19/10*C19</f>
        <v>0</v>
      </c>
    </row>
    <row r="20" spans="1:4" x14ac:dyDescent="0.25">
      <c r="A20" s="121" t="s">
        <v>151</v>
      </c>
      <c r="B20" s="132" t="s">
        <v>144</v>
      </c>
      <c r="C20" s="126" t="s">
        <v>144</v>
      </c>
      <c r="D20" s="129">
        <f>D13+D14+D15+D16+D17+D18+D19</f>
        <v>12552.9</v>
      </c>
    </row>
    <row r="21" spans="1:4" ht="14.45" x14ac:dyDescent="0.3">
      <c r="A21" s="133"/>
      <c r="B21" s="133"/>
      <c r="C21" s="133"/>
      <c r="D21" s="133"/>
    </row>
    <row r="22" spans="1:4" ht="18" x14ac:dyDescent="0.25">
      <c r="A22" s="276" t="s">
        <v>152</v>
      </c>
      <c r="B22" s="276"/>
      <c r="C22" s="276"/>
      <c r="D22" s="276"/>
    </row>
    <row r="23" spans="1:4" x14ac:dyDescent="0.25">
      <c r="A23" s="116" t="s">
        <v>153</v>
      </c>
      <c r="B23" s="117" t="s">
        <v>130</v>
      </c>
      <c r="C23" s="116" t="s">
        <v>131</v>
      </c>
      <c r="D23" s="116" t="s">
        <v>132</v>
      </c>
    </row>
    <row r="24" spans="1:4" x14ac:dyDescent="0.25">
      <c r="A24" s="118" t="s">
        <v>133</v>
      </c>
      <c r="B24" s="119" t="s">
        <v>134</v>
      </c>
      <c r="C24" s="120" t="s">
        <v>135</v>
      </c>
      <c r="D24" s="120" t="s">
        <v>136</v>
      </c>
    </row>
    <row r="25" spans="1:4" x14ac:dyDescent="0.25">
      <c r="A25" s="121" t="s">
        <v>137</v>
      </c>
      <c r="B25" s="123"/>
      <c r="C25" s="123"/>
      <c r="D25" s="121"/>
    </row>
    <row r="26" spans="1:4" x14ac:dyDescent="0.25">
      <c r="A26" s="123" t="s">
        <v>138</v>
      </c>
      <c r="B26" s="132">
        <v>990</v>
      </c>
      <c r="C26" s="126">
        <v>120</v>
      </c>
      <c r="D26" s="126">
        <f>B26/10*C26</f>
        <v>11880</v>
      </c>
    </row>
    <row r="27" spans="1:4" x14ac:dyDescent="0.25">
      <c r="A27" s="123" t="s">
        <v>139</v>
      </c>
      <c r="B27" s="132">
        <v>95</v>
      </c>
      <c r="C27" s="126">
        <v>150</v>
      </c>
      <c r="D27" s="126">
        <f>B27/10*C27</f>
        <v>1425</v>
      </c>
    </row>
    <row r="28" spans="1:4" x14ac:dyDescent="0.25">
      <c r="A28" s="123" t="s">
        <v>140</v>
      </c>
      <c r="B28" s="132">
        <v>150</v>
      </c>
      <c r="C28" s="126">
        <v>150</v>
      </c>
      <c r="D28" s="126">
        <f>B28/10*C28</f>
        <v>2250</v>
      </c>
    </row>
    <row r="29" spans="1:4" x14ac:dyDescent="0.25">
      <c r="A29" s="123" t="s">
        <v>141</v>
      </c>
      <c r="B29" s="132">
        <v>40</v>
      </c>
      <c r="C29" s="126">
        <v>150</v>
      </c>
      <c r="D29" s="126">
        <f>B29/10*C29</f>
        <v>600</v>
      </c>
    </row>
    <row r="30" spans="1:4" x14ac:dyDescent="0.25">
      <c r="A30" s="123" t="s">
        <v>142</v>
      </c>
      <c r="B30" s="132">
        <v>0.5</v>
      </c>
      <c r="C30" s="126">
        <v>120</v>
      </c>
      <c r="D30" s="126">
        <f>B30/10*C30</f>
        <v>6</v>
      </c>
    </row>
    <row r="31" spans="1:4" x14ac:dyDescent="0.25">
      <c r="A31" s="121" t="s">
        <v>143</v>
      </c>
      <c r="B31" s="129">
        <f>B26+B27+B28+B29+B30</f>
        <v>1275.5</v>
      </c>
      <c r="C31" s="126" t="s">
        <v>144</v>
      </c>
      <c r="D31" s="129">
        <f>D26+D27+D28+D29+D30</f>
        <v>16161</v>
      </c>
    </row>
    <row r="32" spans="1:4" x14ac:dyDescent="0.25">
      <c r="A32" s="123" t="s">
        <v>145</v>
      </c>
      <c r="B32" s="132">
        <v>5440</v>
      </c>
      <c r="C32" s="126">
        <v>30</v>
      </c>
      <c r="D32" s="126">
        <f>B32/10*C32</f>
        <v>16320</v>
      </c>
    </row>
    <row r="33" spans="1:4" x14ac:dyDescent="0.25">
      <c r="A33" s="123" t="s">
        <v>146</v>
      </c>
      <c r="B33" s="132">
        <v>300</v>
      </c>
      <c r="C33" s="126">
        <v>10</v>
      </c>
      <c r="D33" s="126">
        <f>B33*C33/1000</f>
        <v>3</v>
      </c>
    </row>
    <row r="34" spans="1:4" x14ac:dyDescent="0.25">
      <c r="A34" s="123" t="s">
        <v>147</v>
      </c>
      <c r="B34" s="132">
        <v>15</v>
      </c>
      <c r="C34" s="126">
        <v>50</v>
      </c>
      <c r="D34" s="134">
        <f>B34/10*C34</f>
        <v>75</v>
      </c>
    </row>
    <row r="35" spans="1:4" x14ac:dyDescent="0.25">
      <c r="A35" s="123" t="s">
        <v>148</v>
      </c>
      <c r="B35" s="132"/>
      <c r="C35" s="126">
        <v>50</v>
      </c>
      <c r="D35" s="126">
        <f>B35/10*C35</f>
        <v>0</v>
      </c>
    </row>
    <row r="36" spans="1:4" x14ac:dyDescent="0.25">
      <c r="A36" s="123" t="s">
        <v>149</v>
      </c>
      <c r="B36" s="132">
        <v>50</v>
      </c>
      <c r="C36" s="126">
        <v>50</v>
      </c>
      <c r="D36" s="126">
        <f>B36/10*C36</f>
        <v>250</v>
      </c>
    </row>
    <row r="37" spans="1:4" x14ac:dyDescent="0.25">
      <c r="A37" s="123" t="s">
        <v>150</v>
      </c>
      <c r="B37" s="132"/>
      <c r="C37" s="126">
        <v>9</v>
      </c>
      <c r="D37" s="126">
        <f>B37/10*C37</f>
        <v>0</v>
      </c>
    </row>
    <row r="38" spans="1:4" x14ac:dyDescent="0.25">
      <c r="A38" s="121" t="s">
        <v>151</v>
      </c>
      <c r="B38" s="132" t="s">
        <v>144</v>
      </c>
      <c r="C38" s="126" t="s">
        <v>144</v>
      </c>
      <c r="D38" s="135">
        <f>SUM(D31:D37)</f>
        <v>32809</v>
      </c>
    </row>
    <row r="39" spans="1:4" x14ac:dyDescent="0.25">
      <c r="A39" s="136"/>
      <c r="B39" s="136"/>
      <c r="C39" s="136"/>
      <c r="D39" s="136"/>
    </row>
    <row r="40" spans="1:4" ht="18" x14ac:dyDescent="0.25">
      <c r="A40" s="276" t="s">
        <v>50</v>
      </c>
      <c r="B40" s="276"/>
      <c r="C40" s="276"/>
      <c r="D40" s="276"/>
    </row>
    <row r="41" spans="1:4" x14ac:dyDescent="0.25">
      <c r="A41" s="116" t="s">
        <v>153</v>
      </c>
      <c r="B41" s="117" t="s">
        <v>130</v>
      </c>
      <c r="C41" s="116" t="s">
        <v>131</v>
      </c>
      <c r="D41" s="116" t="s">
        <v>132</v>
      </c>
    </row>
    <row r="42" spans="1:4" x14ac:dyDescent="0.25">
      <c r="A42" s="118" t="s">
        <v>133</v>
      </c>
      <c r="B42" s="119" t="s">
        <v>134</v>
      </c>
      <c r="C42" s="120" t="s">
        <v>135</v>
      </c>
      <c r="D42" s="120" t="s">
        <v>136</v>
      </c>
    </row>
    <row r="43" spans="1:4" x14ac:dyDescent="0.25">
      <c r="A43" s="121" t="s">
        <v>137</v>
      </c>
      <c r="B43" s="123"/>
      <c r="C43" s="123"/>
      <c r="D43" s="121"/>
    </row>
    <row r="44" spans="1:4" x14ac:dyDescent="0.25">
      <c r="A44" s="123" t="s">
        <v>138</v>
      </c>
      <c r="B44" s="132">
        <v>428</v>
      </c>
      <c r="C44" s="126">
        <v>120</v>
      </c>
      <c r="D44" s="126">
        <f>B44/10*C44</f>
        <v>5136</v>
      </c>
    </row>
    <row r="45" spans="1:4" x14ac:dyDescent="0.25">
      <c r="A45" s="123" t="s">
        <v>139</v>
      </c>
      <c r="B45" s="132">
        <v>32</v>
      </c>
      <c r="C45" s="126">
        <v>150</v>
      </c>
      <c r="D45" s="126">
        <f>B45/10*C45</f>
        <v>480</v>
      </c>
    </row>
    <row r="46" spans="1:4" x14ac:dyDescent="0.25">
      <c r="A46" s="123" t="s">
        <v>140</v>
      </c>
      <c r="B46" s="132">
        <v>328</v>
      </c>
      <c r="C46" s="126">
        <v>150</v>
      </c>
      <c r="D46" s="126">
        <f>B46/10*C46</f>
        <v>4920</v>
      </c>
    </row>
    <row r="47" spans="1:4" x14ac:dyDescent="0.25">
      <c r="A47" s="123" t="s">
        <v>141</v>
      </c>
      <c r="B47" s="132">
        <v>7</v>
      </c>
      <c r="C47" s="126">
        <v>150</v>
      </c>
      <c r="D47" s="126">
        <f>B47/10*C47</f>
        <v>105</v>
      </c>
    </row>
    <row r="48" spans="1:4" x14ac:dyDescent="0.25">
      <c r="A48" s="123" t="s">
        <v>142</v>
      </c>
      <c r="B48" s="132">
        <v>0.5</v>
      </c>
      <c r="C48" s="126">
        <v>120</v>
      </c>
      <c r="D48" s="126">
        <f>B48/10*C48</f>
        <v>6</v>
      </c>
    </row>
    <row r="49" spans="1:4" x14ac:dyDescent="0.25">
      <c r="A49" s="121" t="s">
        <v>143</v>
      </c>
      <c r="B49" s="129">
        <f>B44+B45+B46+B47+B48</f>
        <v>795.5</v>
      </c>
      <c r="C49" s="126" t="s">
        <v>144</v>
      </c>
      <c r="D49" s="129">
        <f>D44+D45+D46+D47+D48</f>
        <v>10647</v>
      </c>
    </row>
    <row r="50" spans="1:4" x14ac:dyDescent="0.25">
      <c r="A50" s="123" t="s">
        <v>145</v>
      </c>
      <c r="B50" s="132">
        <v>940</v>
      </c>
      <c r="C50" s="126">
        <v>30</v>
      </c>
      <c r="D50" s="126">
        <f>B50/10*C50</f>
        <v>2820</v>
      </c>
    </row>
    <row r="51" spans="1:4" x14ac:dyDescent="0.25">
      <c r="A51" s="123" t="s">
        <v>146</v>
      </c>
      <c r="B51" s="132">
        <v>500</v>
      </c>
      <c r="C51" s="126">
        <v>10</v>
      </c>
      <c r="D51" s="126">
        <f>B51*C51/1000</f>
        <v>5</v>
      </c>
    </row>
    <row r="52" spans="1:4" x14ac:dyDescent="0.25">
      <c r="A52" s="123" t="s">
        <v>147</v>
      </c>
      <c r="B52" s="132">
        <v>48</v>
      </c>
      <c r="C52" s="126">
        <v>50</v>
      </c>
      <c r="D52" s="134">
        <f>B52/10*C52</f>
        <v>240</v>
      </c>
    </row>
    <row r="53" spans="1:4" x14ac:dyDescent="0.25">
      <c r="A53" s="123" t="s">
        <v>148</v>
      </c>
      <c r="B53" s="132"/>
      <c r="C53" s="126">
        <v>10</v>
      </c>
      <c r="D53" s="126">
        <f>B53/10*C53</f>
        <v>0</v>
      </c>
    </row>
    <row r="54" spans="1:4" x14ac:dyDescent="0.25">
      <c r="A54" s="123" t="s">
        <v>149</v>
      </c>
      <c r="B54" s="132"/>
      <c r="C54" s="126">
        <v>12</v>
      </c>
      <c r="D54" s="126">
        <f>B54/10*C54</f>
        <v>0</v>
      </c>
    </row>
    <row r="55" spans="1:4" x14ac:dyDescent="0.25">
      <c r="A55" s="123" t="s">
        <v>150</v>
      </c>
      <c r="B55" s="132"/>
      <c r="C55" s="126">
        <v>9</v>
      </c>
      <c r="D55" s="126">
        <f>B55/10*C55</f>
        <v>0</v>
      </c>
    </row>
    <row r="56" spans="1:4" x14ac:dyDescent="0.25">
      <c r="A56" s="121" t="s">
        <v>151</v>
      </c>
      <c r="B56" s="132" t="s">
        <v>144</v>
      </c>
      <c r="C56" s="126" t="s">
        <v>144</v>
      </c>
      <c r="D56" s="135">
        <f>D49+D50+D51+D52+D53+D54+D55</f>
        <v>13712</v>
      </c>
    </row>
    <row r="57" spans="1:4" x14ac:dyDescent="0.25">
      <c r="A57" s="136"/>
      <c r="B57" s="136"/>
      <c r="C57" s="136"/>
      <c r="D57" s="136"/>
    </row>
    <row r="58" spans="1:4" ht="18" x14ac:dyDescent="0.25">
      <c r="A58" s="276" t="s">
        <v>154</v>
      </c>
      <c r="B58" s="276"/>
      <c r="C58" s="276"/>
      <c r="D58" s="276"/>
    </row>
    <row r="59" spans="1:4" x14ac:dyDescent="0.25">
      <c r="A59" s="116" t="s">
        <v>153</v>
      </c>
      <c r="B59" s="117" t="s">
        <v>130</v>
      </c>
      <c r="C59" s="116" t="s">
        <v>131</v>
      </c>
      <c r="D59" s="116" t="s">
        <v>132</v>
      </c>
    </row>
    <row r="60" spans="1:4" x14ac:dyDescent="0.25">
      <c r="A60" s="118" t="s">
        <v>133</v>
      </c>
      <c r="B60" s="119" t="s">
        <v>134</v>
      </c>
      <c r="C60" s="120" t="s">
        <v>135</v>
      </c>
      <c r="D60" s="120" t="s">
        <v>136</v>
      </c>
    </row>
    <row r="61" spans="1:4" x14ac:dyDescent="0.25">
      <c r="A61" s="121" t="s">
        <v>137</v>
      </c>
      <c r="B61" s="123"/>
      <c r="C61" s="123"/>
      <c r="D61" s="121"/>
    </row>
    <row r="62" spans="1:4" x14ac:dyDescent="0.25">
      <c r="A62" s="123" t="s">
        <v>138</v>
      </c>
      <c r="B62" s="132"/>
      <c r="C62" s="126">
        <v>65</v>
      </c>
      <c r="D62" s="126">
        <f>B62/10*C62</f>
        <v>0</v>
      </c>
    </row>
    <row r="63" spans="1:4" x14ac:dyDescent="0.25">
      <c r="A63" s="123" t="s">
        <v>139</v>
      </c>
      <c r="B63" s="132"/>
      <c r="C63" s="126">
        <v>104</v>
      </c>
      <c r="D63" s="126">
        <f>B63/10*C63</f>
        <v>0</v>
      </c>
    </row>
    <row r="64" spans="1:4" x14ac:dyDescent="0.25">
      <c r="A64" s="123" t="s">
        <v>140</v>
      </c>
      <c r="B64" s="132"/>
      <c r="C64" s="126">
        <v>60</v>
      </c>
      <c r="D64" s="126">
        <f>B64/10*C64</f>
        <v>0</v>
      </c>
    </row>
    <row r="65" spans="1:4" x14ac:dyDescent="0.25">
      <c r="A65" s="123" t="s">
        <v>141</v>
      </c>
      <c r="B65" s="132"/>
      <c r="C65" s="126">
        <v>55</v>
      </c>
      <c r="D65" s="126">
        <f>B65/10*C65</f>
        <v>0</v>
      </c>
    </row>
    <row r="66" spans="1:4" x14ac:dyDescent="0.25">
      <c r="A66" s="123" t="s">
        <v>142</v>
      </c>
      <c r="B66" s="132"/>
      <c r="C66" s="126">
        <v>60</v>
      </c>
      <c r="D66" s="126">
        <f>B66/10*C66</f>
        <v>0</v>
      </c>
    </row>
    <row r="67" spans="1:4" x14ac:dyDescent="0.25">
      <c r="A67" s="121" t="s">
        <v>143</v>
      </c>
      <c r="B67" s="129">
        <f>B62+B63+B64+B65+B66</f>
        <v>0</v>
      </c>
      <c r="C67" s="126" t="s">
        <v>144</v>
      </c>
      <c r="D67" s="129">
        <f>D62+D63+D64+D65+D66</f>
        <v>0</v>
      </c>
    </row>
    <row r="68" spans="1:4" x14ac:dyDescent="0.25">
      <c r="A68" s="123" t="s">
        <v>145</v>
      </c>
      <c r="B68" s="132"/>
      <c r="C68" s="126">
        <v>15</v>
      </c>
      <c r="D68" s="126">
        <f>B68/10*C68</f>
        <v>0</v>
      </c>
    </row>
    <row r="69" spans="1:4" x14ac:dyDescent="0.25">
      <c r="A69" s="123" t="s">
        <v>146</v>
      </c>
      <c r="B69" s="132"/>
      <c r="C69" s="126">
        <v>3.5</v>
      </c>
      <c r="D69" s="126">
        <f>B69*C69/1000</f>
        <v>0</v>
      </c>
    </row>
    <row r="70" spans="1:4" x14ac:dyDescent="0.25">
      <c r="A70" s="123" t="s">
        <v>147</v>
      </c>
      <c r="B70" s="132"/>
      <c r="C70" s="126">
        <v>37.5</v>
      </c>
      <c r="D70" s="126">
        <f>B70/10*C70</f>
        <v>0</v>
      </c>
    </row>
    <row r="71" spans="1:4" x14ac:dyDescent="0.25">
      <c r="A71" s="123" t="s">
        <v>148</v>
      </c>
      <c r="B71" s="132"/>
      <c r="C71" s="126">
        <v>10</v>
      </c>
      <c r="D71" s="126">
        <f>B71/10*C71</f>
        <v>0</v>
      </c>
    </row>
    <row r="72" spans="1:4" x14ac:dyDescent="0.25">
      <c r="A72" s="123" t="s">
        <v>149</v>
      </c>
      <c r="B72" s="132"/>
      <c r="C72" s="126">
        <v>12</v>
      </c>
      <c r="D72" s="126">
        <f>B72/10*C72</f>
        <v>0</v>
      </c>
    </row>
    <row r="73" spans="1:4" x14ac:dyDescent="0.25">
      <c r="A73" s="123" t="s">
        <v>150</v>
      </c>
      <c r="B73" s="132"/>
      <c r="C73" s="126">
        <v>9</v>
      </c>
      <c r="D73" s="126">
        <f>B73/10*C73</f>
        <v>0</v>
      </c>
    </row>
    <row r="74" spans="1:4" x14ac:dyDescent="0.25">
      <c r="A74" s="121" t="s">
        <v>151</v>
      </c>
      <c r="B74" s="132" t="s">
        <v>144</v>
      </c>
      <c r="C74" s="126" t="s">
        <v>144</v>
      </c>
      <c r="D74" s="129">
        <f>D67+D68+D69+D70+D71+D72+D73</f>
        <v>0</v>
      </c>
    </row>
    <row r="75" spans="1:4" x14ac:dyDescent="0.25">
      <c r="A75" s="136"/>
      <c r="B75" s="136"/>
      <c r="C75" s="136"/>
      <c r="D75" s="136"/>
    </row>
    <row r="76" spans="1:4" ht="18" x14ac:dyDescent="0.25">
      <c r="A76" s="276" t="s">
        <v>155</v>
      </c>
      <c r="B76" s="276"/>
      <c r="C76" s="276"/>
      <c r="D76" s="276"/>
    </row>
    <row r="77" spans="1:4" x14ac:dyDescent="0.25">
      <c r="A77" s="116" t="s">
        <v>153</v>
      </c>
      <c r="B77" s="117" t="s">
        <v>130</v>
      </c>
      <c r="C77" s="116" t="s">
        <v>131</v>
      </c>
      <c r="D77" s="116" t="s">
        <v>132</v>
      </c>
    </row>
    <row r="78" spans="1:4" x14ac:dyDescent="0.25">
      <c r="A78" s="118" t="s">
        <v>133</v>
      </c>
      <c r="B78" s="119" t="s">
        <v>134</v>
      </c>
      <c r="C78" s="120" t="s">
        <v>135</v>
      </c>
      <c r="D78" s="120" t="s">
        <v>136</v>
      </c>
    </row>
    <row r="79" spans="1:4" x14ac:dyDescent="0.25">
      <c r="A79" s="121" t="s">
        <v>137</v>
      </c>
      <c r="B79" s="121"/>
      <c r="C79" s="121"/>
      <c r="D79" s="121"/>
    </row>
    <row r="80" spans="1:4" x14ac:dyDescent="0.25">
      <c r="A80" s="123" t="s">
        <v>138</v>
      </c>
      <c r="B80" s="126">
        <v>3420</v>
      </c>
      <c r="C80" s="126">
        <v>65</v>
      </c>
      <c r="D80" s="126">
        <f>B80/10*C80</f>
        <v>22230</v>
      </c>
    </row>
    <row r="81" spans="1:4" x14ac:dyDescent="0.25">
      <c r="A81" s="123" t="s">
        <v>139</v>
      </c>
      <c r="B81" s="126">
        <f>B9+B27+B45+B63</f>
        <v>175.3</v>
      </c>
      <c r="C81" s="126">
        <v>104</v>
      </c>
      <c r="D81" s="126">
        <f>B81/10*C81</f>
        <v>1823.1200000000001</v>
      </c>
    </row>
    <row r="82" spans="1:4" x14ac:dyDescent="0.25">
      <c r="A82" s="123" t="s">
        <v>140</v>
      </c>
      <c r="B82" s="126">
        <f>B10+B28+B46+B64</f>
        <v>564.9</v>
      </c>
      <c r="C82" s="126">
        <v>60</v>
      </c>
      <c r="D82" s="126">
        <f>B82/10*C82</f>
        <v>3389.3999999999996</v>
      </c>
    </row>
    <row r="83" spans="1:4" x14ac:dyDescent="0.25">
      <c r="A83" s="123" t="s">
        <v>141</v>
      </c>
      <c r="B83" s="126">
        <f>B11+B29+B47+B65</f>
        <v>132</v>
      </c>
      <c r="C83" s="126">
        <v>55</v>
      </c>
      <c r="D83" s="126">
        <f>B83/10*C83</f>
        <v>726</v>
      </c>
    </row>
    <row r="84" spans="1:4" x14ac:dyDescent="0.25">
      <c r="A84" s="123" t="s">
        <v>142</v>
      </c>
      <c r="B84" s="126">
        <f>B12+B30+B48+B66</f>
        <v>1</v>
      </c>
      <c r="C84" s="126">
        <v>60</v>
      </c>
      <c r="D84" s="126">
        <f>B84/10*C84</f>
        <v>6</v>
      </c>
    </row>
    <row r="85" spans="1:4" x14ac:dyDescent="0.25">
      <c r="A85" s="121" t="s">
        <v>143</v>
      </c>
      <c r="B85" s="129">
        <f>B80+B81+B82+B83+B84</f>
        <v>4293.2</v>
      </c>
      <c r="C85" s="126" t="s">
        <v>144</v>
      </c>
      <c r="D85" s="129">
        <f>D80+D81+D82+D83+D84</f>
        <v>28174.519999999997</v>
      </c>
    </row>
    <row r="86" spans="1:4" x14ac:dyDescent="0.25">
      <c r="A86" s="123" t="s">
        <v>145</v>
      </c>
      <c r="B86" s="126">
        <f t="shared" ref="B86:B91" si="0">B14+B32+B50+B68</f>
        <v>7836</v>
      </c>
      <c r="C86" s="126">
        <v>15</v>
      </c>
      <c r="D86" s="126">
        <f>B86/10*C86</f>
        <v>11754</v>
      </c>
    </row>
    <row r="87" spans="1:4" x14ac:dyDescent="0.25">
      <c r="A87" s="123" t="s">
        <v>146</v>
      </c>
      <c r="B87" s="126">
        <f t="shared" si="0"/>
        <v>800</v>
      </c>
      <c r="C87" s="126">
        <v>3.5</v>
      </c>
      <c r="D87" s="126">
        <f>B87*C87/1000</f>
        <v>2.8</v>
      </c>
    </row>
    <row r="88" spans="1:4" x14ac:dyDescent="0.25">
      <c r="A88" s="123" t="s">
        <v>147</v>
      </c>
      <c r="B88" s="126">
        <f t="shared" si="0"/>
        <v>213</v>
      </c>
      <c r="C88" s="126">
        <v>37.5</v>
      </c>
      <c r="D88" s="126">
        <f>B88/10*C88</f>
        <v>798.75</v>
      </c>
    </row>
    <row r="89" spans="1:4" x14ac:dyDescent="0.25">
      <c r="A89" s="123" t="s">
        <v>148</v>
      </c>
      <c r="B89" s="126">
        <f t="shared" si="0"/>
        <v>0</v>
      </c>
      <c r="C89" s="126">
        <v>10</v>
      </c>
      <c r="D89" s="126">
        <f>B89/10*C89</f>
        <v>0</v>
      </c>
    </row>
    <row r="90" spans="1:4" x14ac:dyDescent="0.25">
      <c r="A90" s="123" t="s">
        <v>149</v>
      </c>
      <c r="B90" s="126">
        <f t="shared" si="0"/>
        <v>50</v>
      </c>
      <c r="C90" s="126">
        <v>12</v>
      </c>
      <c r="D90" s="126">
        <f>B90/10*C90</f>
        <v>60</v>
      </c>
    </row>
    <row r="91" spans="1:4" x14ac:dyDescent="0.25">
      <c r="A91" s="123" t="s">
        <v>150</v>
      </c>
      <c r="B91" s="126">
        <f t="shared" si="0"/>
        <v>0</v>
      </c>
      <c r="C91" s="126">
        <v>9</v>
      </c>
      <c r="D91" s="126">
        <f>B91/10*C91</f>
        <v>0</v>
      </c>
    </row>
    <row r="92" spans="1:4" x14ac:dyDescent="0.25">
      <c r="A92" s="121" t="s">
        <v>151</v>
      </c>
      <c r="B92" s="126" t="s">
        <v>144</v>
      </c>
      <c r="C92" s="126" t="s">
        <v>144</v>
      </c>
      <c r="D92" s="137">
        <f>D85+D86+D87+D88+D89+D90+D91</f>
        <v>40790.07</v>
      </c>
    </row>
    <row r="93" spans="1:4" x14ac:dyDescent="0.25">
      <c r="A93" s="136"/>
      <c r="B93" s="136"/>
      <c r="C93" s="136"/>
      <c r="D93" s="136"/>
    </row>
    <row r="94" spans="1:4" x14ac:dyDescent="0.25">
      <c r="A94" s="136" t="s">
        <v>158</v>
      </c>
      <c r="B94" s="136">
        <v>2018</v>
      </c>
      <c r="C94" s="136"/>
      <c r="D94" s="136"/>
    </row>
    <row r="95" spans="1:4" x14ac:dyDescent="0.25">
      <c r="A95" s="136"/>
      <c r="B95" s="136"/>
      <c r="C95" s="136"/>
      <c r="D95" s="136"/>
    </row>
    <row r="96" spans="1:4" x14ac:dyDescent="0.25">
      <c r="A96" s="277" t="s">
        <v>156</v>
      </c>
      <c r="B96" s="277"/>
      <c r="C96" s="136"/>
      <c r="D96" s="136"/>
    </row>
    <row r="97" spans="1:4" x14ac:dyDescent="0.25">
      <c r="A97" s="277" t="s">
        <v>157</v>
      </c>
      <c r="B97" s="277"/>
      <c r="C97" s="138"/>
      <c r="D97" s="139" t="s">
        <v>159</v>
      </c>
    </row>
  </sheetData>
  <mergeCells count="9">
    <mergeCell ref="A76:D76"/>
    <mergeCell ref="A96:B96"/>
    <mergeCell ref="A97:B97"/>
    <mergeCell ref="A1:D1"/>
    <mergeCell ref="A2:D2"/>
    <mergeCell ref="A4:D4"/>
    <mergeCell ref="A22:D22"/>
    <mergeCell ref="A40:D40"/>
    <mergeCell ref="A58:D5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6"/>
  <sheetViews>
    <sheetView zoomScaleNormal="100" workbookViewId="0">
      <selection activeCell="M24" sqref="M24"/>
    </sheetView>
  </sheetViews>
  <sheetFormatPr defaultRowHeight="15" x14ac:dyDescent="0.25"/>
  <cols>
    <col min="1" max="1" width="6.5703125" customWidth="1"/>
    <col min="2" max="2" width="27.7109375" customWidth="1"/>
    <col min="4" max="4" width="11.5703125" customWidth="1"/>
    <col min="6" max="6" width="11.28515625" bestFit="1" customWidth="1"/>
  </cols>
  <sheetData>
    <row r="2" spans="1:11" x14ac:dyDescent="0.25">
      <c r="A2" s="271" t="s">
        <v>0</v>
      </c>
      <c r="B2" s="271"/>
      <c r="C2" s="271"/>
      <c r="D2" s="271"/>
      <c r="E2" s="271"/>
      <c r="F2" s="271"/>
      <c r="G2" s="271"/>
      <c r="H2" s="271"/>
      <c r="I2" s="271"/>
    </row>
    <row r="3" spans="1:11" x14ac:dyDescent="0.25">
      <c r="A3" s="271" t="s">
        <v>174</v>
      </c>
      <c r="B3" s="271"/>
      <c r="C3" s="271"/>
      <c r="D3" s="271"/>
      <c r="E3" s="271"/>
      <c r="F3" s="271"/>
      <c r="G3" s="271"/>
      <c r="H3" s="271"/>
      <c r="I3" s="271"/>
    </row>
    <row r="5" spans="1:11" ht="30" x14ac:dyDescent="0.25">
      <c r="A5" s="280" t="s">
        <v>1</v>
      </c>
      <c r="B5" s="282" t="s">
        <v>2</v>
      </c>
      <c r="C5" s="280" t="s">
        <v>3</v>
      </c>
      <c r="D5" s="280" t="s">
        <v>164</v>
      </c>
      <c r="E5" s="280" t="s">
        <v>166</v>
      </c>
      <c r="F5" s="280" t="s">
        <v>167</v>
      </c>
      <c r="G5" s="140" t="s">
        <v>5</v>
      </c>
      <c r="H5" s="140" t="s">
        <v>5</v>
      </c>
      <c r="I5" s="141" t="s">
        <v>5</v>
      </c>
    </row>
    <row r="6" spans="1:11" ht="34.5" thickBot="1" x14ac:dyDescent="0.3">
      <c r="A6" s="281"/>
      <c r="B6" s="283"/>
      <c r="C6" s="281"/>
      <c r="D6" s="281"/>
      <c r="E6" s="281"/>
      <c r="F6" s="281"/>
      <c r="G6" s="142" t="s">
        <v>173</v>
      </c>
      <c r="H6" s="142" t="s">
        <v>168</v>
      </c>
      <c r="I6" s="143" t="s">
        <v>169</v>
      </c>
    </row>
    <row r="7" spans="1:11" ht="30.75" customHeight="1" thickBot="1" x14ac:dyDescent="0.3">
      <c r="A7" s="287">
        <v>1</v>
      </c>
      <c r="B7" s="144" t="s">
        <v>9</v>
      </c>
      <c r="C7" s="6">
        <v>903</v>
      </c>
      <c r="D7" s="148">
        <v>634</v>
      </c>
      <c r="E7" s="147">
        <v>627</v>
      </c>
      <c r="F7" s="148">
        <v>627</v>
      </c>
      <c r="G7" s="149">
        <f>F7/E7*100</f>
        <v>100</v>
      </c>
      <c r="H7" s="150">
        <f>F7/D7*100</f>
        <v>98.895899053627758</v>
      </c>
      <c r="I7" s="151">
        <f t="shared" ref="I7:I23" si="0">F7/C7*100</f>
        <v>69.435215946843854</v>
      </c>
      <c r="K7" s="148"/>
    </row>
    <row r="8" spans="1:11" ht="15.75" thickBot="1" x14ac:dyDescent="0.3">
      <c r="A8" s="288"/>
      <c r="B8" s="152" t="s">
        <v>10</v>
      </c>
      <c r="C8" s="14">
        <v>8</v>
      </c>
      <c r="D8" s="153">
        <v>1</v>
      </c>
      <c r="E8" s="153">
        <v>1</v>
      </c>
      <c r="F8" s="153">
        <v>1</v>
      </c>
      <c r="G8" s="149">
        <f t="shared" ref="G8:G71" si="1">F8/E8*100</f>
        <v>100</v>
      </c>
      <c r="H8" s="155">
        <f t="shared" ref="H8:H77" si="2">F8/D8*100</f>
        <v>100</v>
      </c>
      <c r="I8" s="156">
        <f t="shared" si="0"/>
        <v>12.5</v>
      </c>
      <c r="K8" s="153"/>
    </row>
    <row r="9" spans="1:11" ht="15.75" thickBot="1" x14ac:dyDescent="0.3">
      <c r="A9" s="288"/>
      <c r="B9" s="157" t="s">
        <v>11</v>
      </c>
      <c r="C9" s="19">
        <v>0</v>
      </c>
      <c r="D9" s="158">
        <v>0</v>
      </c>
      <c r="E9" s="158">
        <v>0</v>
      </c>
      <c r="F9" s="158">
        <v>0</v>
      </c>
      <c r="G9" s="149" t="e">
        <f t="shared" si="1"/>
        <v>#DIV/0!</v>
      </c>
      <c r="H9" s="155" t="e">
        <f>F9/D9*100</f>
        <v>#DIV/0!</v>
      </c>
      <c r="I9" s="156" t="e">
        <f t="shared" si="0"/>
        <v>#DIV/0!</v>
      </c>
      <c r="K9" s="158"/>
    </row>
    <row r="10" spans="1:11" ht="15.75" thickBot="1" x14ac:dyDescent="0.3">
      <c r="A10" s="289"/>
      <c r="B10" s="159" t="s">
        <v>12</v>
      </c>
      <c r="C10" s="21">
        <v>9</v>
      </c>
      <c r="D10" s="160">
        <v>0</v>
      </c>
      <c r="E10" s="160">
        <v>1</v>
      </c>
      <c r="F10" s="160">
        <v>1</v>
      </c>
      <c r="G10" s="149">
        <f t="shared" si="1"/>
        <v>100</v>
      </c>
      <c r="H10" s="162" t="e">
        <f t="shared" si="2"/>
        <v>#DIV/0!</v>
      </c>
      <c r="I10" s="163">
        <f t="shared" si="0"/>
        <v>11.111111111111111</v>
      </c>
      <c r="K10" s="160"/>
    </row>
    <row r="11" spans="1:11" x14ac:dyDescent="0.25">
      <c r="A11" s="287">
        <v>2</v>
      </c>
      <c r="B11" s="164" t="s">
        <v>13</v>
      </c>
      <c r="C11" s="6">
        <v>695</v>
      </c>
      <c r="D11" s="145">
        <v>434</v>
      </c>
      <c r="E11" s="145">
        <v>434</v>
      </c>
      <c r="F11" s="145">
        <v>435</v>
      </c>
      <c r="G11" s="149">
        <f t="shared" si="1"/>
        <v>100.23041474654377</v>
      </c>
      <c r="H11" s="150">
        <f t="shared" si="2"/>
        <v>100.23041474654377</v>
      </c>
      <c r="I11" s="151">
        <f t="shared" si="0"/>
        <v>62.589928057553955</v>
      </c>
      <c r="K11" s="145"/>
    </row>
    <row r="12" spans="1:11" x14ac:dyDescent="0.25">
      <c r="A12" s="288"/>
      <c r="B12" s="152" t="s">
        <v>14</v>
      </c>
      <c r="C12" s="14">
        <v>672</v>
      </c>
      <c r="D12" s="153">
        <v>403</v>
      </c>
      <c r="E12" s="153">
        <v>403</v>
      </c>
      <c r="F12" s="153">
        <v>403</v>
      </c>
      <c r="G12" s="154">
        <f t="shared" si="1"/>
        <v>100</v>
      </c>
      <c r="H12" s="155">
        <f t="shared" si="2"/>
        <v>100</v>
      </c>
      <c r="I12" s="156">
        <f t="shared" si="0"/>
        <v>59.970238095238095</v>
      </c>
      <c r="K12" s="153"/>
    </row>
    <row r="13" spans="1:11" x14ac:dyDescent="0.25">
      <c r="A13" s="288"/>
      <c r="B13" s="152" t="s">
        <v>15</v>
      </c>
      <c r="C13" s="14">
        <v>57</v>
      </c>
      <c r="D13" s="153">
        <v>24</v>
      </c>
      <c r="E13" s="153">
        <v>23</v>
      </c>
      <c r="F13" s="153">
        <v>24</v>
      </c>
      <c r="G13" s="154">
        <f t="shared" si="1"/>
        <v>104.34782608695652</v>
      </c>
      <c r="H13" s="155">
        <f t="shared" si="2"/>
        <v>100</v>
      </c>
      <c r="I13" s="156">
        <f t="shared" si="0"/>
        <v>42.105263157894733</v>
      </c>
      <c r="K13" s="153"/>
    </row>
    <row r="14" spans="1:11" x14ac:dyDescent="0.25">
      <c r="A14" s="288"/>
      <c r="B14" s="152" t="s">
        <v>16</v>
      </c>
      <c r="C14" s="14">
        <v>22</v>
      </c>
      <c r="D14" s="238">
        <v>3</v>
      </c>
      <c r="E14" s="153">
        <v>6</v>
      </c>
      <c r="F14" s="238">
        <v>3</v>
      </c>
      <c r="G14" s="154">
        <f t="shared" si="1"/>
        <v>50</v>
      </c>
      <c r="H14" s="155">
        <f t="shared" si="2"/>
        <v>100</v>
      </c>
      <c r="I14" s="156">
        <f t="shared" si="0"/>
        <v>13.636363636363635</v>
      </c>
      <c r="K14" s="238"/>
    </row>
    <row r="15" spans="1:11" ht="27.75" customHeight="1" x14ac:dyDescent="0.25">
      <c r="A15" s="288"/>
      <c r="B15" s="165" t="s">
        <v>17</v>
      </c>
      <c r="C15" s="27">
        <f>C12+C14</f>
        <v>694</v>
      </c>
      <c r="D15" s="27">
        <f>D12+D14</f>
        <v>406</v>
      </c>
      <c r="E15" s="27">
        <f t="shared" ref="E15:F15" si="3">E12+E14</f>
        <v>409</v>
      </c>
      <c r="F15" s="27">
        <f t="shared" si="3"/>
        <v>406</v>
      </c>
      <c r="G15" s="154">
        <f t="shared" si="1"/>
        <v>99.266503667481658</v>
      </c>
      <c r="H15" s="155">
        <f t="shared" si="2"/>
        <v>100</v>
      </c>
      <c r="I15" s="156">
        <f t="shared" si="0"/>
        <v>58.501440922190206</v>
      </c>
      <c r="K15" s="166"/>
    </row>
    <row r="16" spans="1:11" ht="25.5" customHeight="1" x14ac:dyDescent="0.25">
      <c r="A16" s="288"/>
      <c r="B16" s="167" t="s">
        <v>18</v>
      </c>
      <c r="C16" s="29">
        <f>C14/C15</f>
        <v>3.1700288184438041E-2</v>
      </c>
      <c r="D16" s="169">
        <f>D14/D15</f>
        <v>7.3891625615763543E-3</v>
      </c>
      <c r="E16" s="168">
        <f>E14/E15</f>
        <v>1.4669926650366748E-2</v>
      </c>
      <c r="F16" s="169">
        <f>F14/F15</f>
        <v>7.3891625615763543E-3</v>
      </c>
      <c r="G16" s="154">
        <f t="shared" si="1"/>
        <v>50.369458128078811</v>
      </c>
      <c r="H16" s="155">
        <f t="shared" si="2"/>
        <v>100</v>
      </c>
      <c r="I16" s="156">
        <f t="shared" si="0"/>
        <v>23.309449171518136</v>
      </c>
      <c r="K16" s="169"/>
    </row>
    <row r="17" spans="1:11" ht="15.75" thickBot="1" x14ac:dyDescent="0.3">
      <c r="A17" s="289"/>
      <c r="B17" s="170" t="s">
        <v>19</v>
      </c>
      <c r="C17" s="32">
        <f>C13/C15</f>
        <v>8.2132564841498557E-2</v>
      </c>
      <c r="D17" s="172">
        <f>D13/D15</f>
        <v>5.9113300492610835E-2</v>
      </c>
      <c r="E17" s="171">
        <f>E13/E15</f>
        <v>5.623471882640587E-2</v>
      </c>
      <c r="F17" s="172">
        <f>F13/F15</f>
        <v>5.9113300492610835E-2</v>
      </c>
      <c r="G17" s="161">
        <f t="shared" si="1"/>
        <v>105.11886913686013</v>
      </c>
      <c r="H17" s="162">
        <f t="shared" si="2"/>
        <v>100</v>
      </c>
      <c r="I17" s="163">
        <f t="shared" si="0"/>
        <v>71.973036038371788</v>
      </c>
      <c r="K17" s="172"/>
    </row>
    <row r="18" spans="1:11" x14ac:dyDescent="0.25">
      <c r="A18" s="287">
        <v>3</v>
      </c>
      <c r="B18" s="164" t="s">
        <v>20</v>
      </c>
      <c r="C18" s="6">
        <v>12500</v>
      </c>
      <c r="D18" s="145">
        <v>76900</v>
      </c>
      <c r="E18" s="173">
        <v>77000</v>
      </c>
      <c r="F18" s="145">
        <v>78500</v>
      </c>
      <c r="G18" s="149">
        <f t="shared" si="1"/>
        <v>101.94805194805194</v>
      </c>
      <c r="H18" s="150">
        <f t="shared" si="2"/>
        <v>102.08062418725619</v>
      </c>
      <c r="I18" s="151">
        <f t="shared" si="0"/>
        <v>628</v>
      </c>
      <c r="K18" s="145"/>
    </row>
    <row r="19" spans="1:11" ht="42.75" customHeight="1" thickBot="1" x14ac:dyDescent="0.3">
      <c r="A19" s="289"/>
      <c r="B19" s="174" t="s">
        <v>21</v>
      </c>
      <c r="C19" s="36">
        <v>2066.8000000000002</v>
      </c>
      <c r="D19" s="175">
        <f>D18/D12/9*1000</f>
        <v>21202.095395643781</v>
      </c>
      <c r="E19" s="175">
        <f>E18/E12/9*1000</f>
        <v>21229.666390956714</v>
      </c>
      <c r="F19" s="175">
        <f>F18/F12/9*1000</f>
        <v>21643.231320650677</v>
      </c>
      <c r="G19" s="161">
        <f t="shared" si="1"/>
        <v>101.94805194805194</v>
      </c>
      <c r="H19" s="162">
        <f t="shared" si="2"/>
        <v>102.08062418725619</v>
      </c>
      <c r="I19" s="163">
        <f t="shared" si="0"/>
        <v>1047.1855680593515</v>
      </c>
      <c r="K19" s="175"/>
    </row>
    <row r="20" spans="1:11" ht="26.25" customHeight="1" x14ac:dyDescent="0.25">
      <c r="A20" s="287">
        <v>4</v>
      </c>
      <c r="B20" s="144" t="s">
        <v>22</v>
      </c>
      <c r="C20" s="6">
        <v>61050</v>
      </c>
      <c r="D20" s="176">
        <v>91560</v>
      </c>
      <c r="E20" s="176">
        <v>91100</v>
      </c>
      <c r="F20" s="176">
        <v>91760</v>
      </c>
      <c r="G20" s="149">
        <f t="shared" si="1"/>
        <v>100.7244785949506</v>
      </c>
      <c r="H20" s="150">
        <f t="shared" si="2"/>
        <v>100.2184359982525</v>
      </c>
      <c r="I20" s="151">
        <f t="shared" si="0"/>
        <v>150.30303030303028</v>
      </c>
      <c r="K20" s="176"/>
    </row>
    <row r="21" spans="1:11" ht="15.75" thickBot="1" x14ac:dyDescent="0.3">
      <c r="A21" s="289"/>
      <c r="B21" s="177" t="s">
        <v>23</v>
      </c>
      <c r="C21" s="40">
        <v>5657.49</v>
      </c>
      <c r="D21" s="178">
        <f>D20/D7/9*1000</f>
        <v>16046.26708727655</v>
      </c>
      <c r="E21" s="178">
        <f>E20/E7/9*1000</f>
        <v>16143.895091263514</v>
      </c>
      <c r="F21" s="178">
        <f>F20/F7/9*1000</f>
        <v>16260.854155590998</v>
      </c>
      <c r="G21" s="161">
        <f t="shared" si="1"/>
        <v>100.7244785949506</v>
      </c>
      <c r="H21" s="162">
        <f t="shared" si="2"/>
        <v>101.33730210987575</v>
      </c>
      <c r="I21" s="179">
        <f t="shared" si="0"/>
        <v>287.42170389326361</v>
      </c>
      <c r="K21" s="178"/>
    </row>
    <row r="22" spans="1:11" ht="39" customHeight="1" x14ac:dyDescent="0.25">
      <c r="A22" s="287">
        <v>5</v>
      </c>
      <c r="B22" s="180" t="s">
        <v>24</v>
      </c>
      <c r="C22" s="6">
        <v>10</v>
      </c>
      <c r="D22" s="145">
        <v>5</v>
      </c>
      <c r="E22" s="176">
        <v>5</v>
      </c>
      <c r="F22" s="145">
        <v>5</v>
      </c>
      <c r="G22" s="149">
        <f t="shared" si="1"/>
        <v>100</v>
      </c>
      <c r="H22" s="150">
        <f t="shared" si="2"/>
        <v>100</v>
      </c>
      <c r="I22" s="181">
        <f t="shared" si="0"/>
        <v>50</v>
      </c>
      <c r="K22" s="145"/>
    </row>
    <row r="23" spans="1:11" ht="40.5" customHeight="1" thickBot="1" x14ac:dyDescent="0.3">
      <c r="A23" s="289"/>
      <c r="B23" s="182" t="s">
        <v>25</v>
      </c>
      <c r="C23" s="36">
        <f>C22/C7*100</f>
        <v>1.1074197120708749</v>
      </c>
      <c r="D23" s="183">
        <f>D22/D7*100</f>
        <v>0.78864353312302837</v>
      </c>
      <c r="E23" s="175">
        <f>E22/E7*100</f>
        <v>0.79744816586921841</v>
      </c>
      <c r="F23" s="183">
        <f>F22/F7*100</f>
        <v>0.79744816586921841</v>
      </c>
      <c r="G23" s="161">
        <f t="shared" si="1"/>
        <v>100</v>
      </c>
      <c r="H23" s="162">
        <f t="shared" si="2"/>
        <v>101.11642743221689</v>
      </c>
      <c r="I23" s="179">
        <f t="shared" si="0"/>
        <v>72.009569377990417</v>
      </c>
      <c r="K23" s="183"/>
    </row>
    <row r="24" spans="1:11" ht="39.75" customHeight="1" x14ac:dyDescent="0.25">
      <c r="A24" s="287">
        <v>6</v>
      </c>
      <c r="B24" s="184" t="s">
        <v>26</v>
      </c>
      <c r="C24" s="8"/>
      <c r="D24" s="147"/>
      <c r="E24" s="185"/>
      <c r="F24" s="147"/>
      <c r="G24" s="149"/>
      <c r="H24" s="150"/>
      <c r="I24" s="181"/>
      <c r="K24" s="147"/>
    </row>
    <row r="25" spans="1:11" x14ac:dyDescent="0.25">
      <c r="A25" s="288"/>
      <c r="B25" s="186" t="s">
        <v>27</v>
      </c>
      <c r="C25" s="14"/>
      <c r="D25" s="190">
        <v>38</v>
      </c>
      <c r="E25" s="187">
        <v>38</v>
      </c>
      <c r="F25" s="190">
        <v>38</v>
      </c>
      <c r="G25" s="154">
        <f t="shared" si="1"/>
        <v>100</v>
      </c>
      <c r="H25" s="155">
        <f t="shared" si="2"/>
        <v>100</v>
      </c>
      <c r="I25" s="188" t="e">
        <f t="shared" ref="I25:I40" si="4">F25/C25*100</f>
        <v>#DIV/0!</v>
      </c>
      <c r="K25" s="190"/>
    </row>
    <row r="26" spans="1:11" x14ac:dyDescent="0.25">
      <c r="A26" s="288"/>
      <c r="B26" s="152" t="s">
        <v>28</v>
      </c>
      <c r="C26" s="14"/>
      <c r="D26" s="189"/>
      <c r="E26" s="153"/>
      <c r="F26" s="189"/>
      <c r="G26" s="154" t="e">
        <f t="shared" si="1"/>
        <v>#DIV/0!</v>
      </c>
      <c r="H26" s="155" t="e">
        <f t="shared" si="2"/>
        <v>#DIV/0!</v>
      </c>
      <c r="I26" s="188" t="e">
        <f t="shared" si="4"/>
        <v>#DIV/0!</v>
      </c>
      <c r="K26" s="189"/>
    </row>
    <row r="27" spans="1:11" x14ac:dyDescent="0.25">
      <c r="A27" s="288"/>
      <c r="B27" s="152" t="s">
        <v>29</v>
      </c>
      <c r="C27" s="14"/>
      <c r="D27" s="153"/>
      <c r="E27" s="153"/>
      <c r="F27" s="153"/>
      <c r="G27" s="154" t="e">
        <f>F27/E27*100</f>
        <v>#DIV/0!</v>
      </c>
      <c r="H27" s="155" t="e">
        <f>F27/D27*100</f>
        <v>#DIV/0!</v>
      </c>
      <c r="I27" s="188" t="e">
        <f t="shared" si="4"/>
        <v>#DIV/0!</v>
      </c>
      <c r="K27" s="153"/>
    </row>
    <row r="28" spans="1:11" x14ac:dyDescent="0.25">
      <c r="A28" s="288"/>
      <c r="B28" s="152" t="s">
        <v>30</v>
      </c>
      <c r="C28" s="14"/>
      <c r="D28" s="153"/>
      <c r="E28" s="153"/>
      <c r="F28" s="153"/>
      <c r="G28" s="154" t="e">
        <f t="shared" si="1"/>
        <v>#DIV/0!</v>
      </c>
      <c r="H28" s="155" t="e">
        <f t="shared" si="2"/>
        <v>#DIV/0!</v>
      </c>
      <c r="I28" s="188" t="e">
        <f t="shared" si="4"/>
        <v>#DIV/0!</v>
      </c>
      <c r="K28" s="153"/>
    </row>
    <row r="29" spans="1:11" x14ac:dyDescent="0.25">
      <c r="A29" s="288"/>
      <c r="B29" s="152" t="s">
        <v>31</v>
      </c>
      <c r="C29" s="14"/>
      <c r="D29" s="189"/>
      <c r="E29" s="153"/>
      <c r="F29" s="189"/>
      <c r="G29" s="154" t="e">
        <f t="shared" si="1"/>
        <v>#DIV/0!</v>
      </c>
      <c r="H29" s="155" t="e">
        <f t="shared" si="2"/>
        <v>#DIV/0!</v>
      </c>
      <c r="I29" s="188" t="e">
        <f t="shared" si="4"/>
        <v>#DIV/0!</v>
      </c>
      <c r="K29" s="189"/>
    </row>
    <row r="30" spans="1:11" x14ac:dyDescent="0.25">
      <c r="A30" s="288"/>
      <c r="B30" s="152" t="s">
        <v>32</v>
      </c>
      <c r="C30" s="14">
        <v>0.3</v>
      </c>
      <c r="D30" s="192">
        <v>6</v>
      </c>
      <c r="E30" s="190">
        <v>5</v>
      </c>
      <c r="F30" s="192">
        <v>6</v>
      </c>
      <c r="G30" s="154">
        <f t="shared" si="1"/>
        <v>120</v>
      </c>
      <c r="H30" s="155">
        <f t="shared" si="2"/>
        <v>100</v>
      </c>
      <c r="I30" s="188">
        <f t="shared" si="4"/>
        <v>2000</v>
      </c>
      <c r="K30" s="192"/>
    </row>
    <row r="31" spans="1:11" ht="13.5" customHeight="1" x14ac:dyDescent="0.25">
      <c r="A31" s="288"/>
      <c r="B31" s="191" t="s">
        <v>33</v>
      </c>
      <c r="C31" s="14"/>
      <c r="D31" s="153"/>
      <c r="E31" s="153"/>
      <c r="F31" s="153"/>
      <c r="G31" s="154" t="e">
        <f t="shared" si="1"/>
        <v>#DIV/0!</v>
      </c>
      <c r="H31" s="155" t="e">
        <f t="shared" si="2"/>
        <v>#DIV/0!</v>
      </c>
      <c r="I31" s="188" t="e">
        <f t="shared" si="4"/>
        <v>#DIV/0!</v>
      </c>
      <c r="K31" s="153"/>
    </row>
    <row r="32" spans="1:11" x14ac:dyDescent="0.25">
      <c r="A32" s="288"/>
      <c r="B32" s="152" t="s">
        <v>34</v>
      </c>
      <c r="C32" s="14"/>
      <c r="D32" s="153"/>
      <c r="E32" s="153"/>
      <c r="F32" s="153"/>
      <c r="G32" s="154" t="e">
        <f>F32/E32*100</f>
        <v>#DIV/0!</v>
      </c>
      <c r="H32" s="155" t="e">
        <f>F32/D32*100</f>
        <v>#DIV/0!</v>
      </c>
      <c r="I32" s="188" t="e">
        <f t="shared" si="4"/>
        <v>#DIV/0!</v>
      </c>
      <c r="K32" s="153"/>
    </row>
    <row r="33" spans="1:12" x14ac:dyDescent="0.25">
      <c r="A33" s="288"/>
      <c r="B33" s="152" t="s">
        <v>35</v>
      </c>
      <c r="C33" s="14"/>
      <c r="D33" s="153"/>
      <c r="E33" s="153"/>
      <c r="F33" s="153"/>
      <c r="G33" s="154" t="e">
        <f t="shared" si="1"/>
        <v>#DIV/0!</v>
      </c>
      <c r="H33" s="155" t="e">
        <f t="shared" si="2"/>
        <v>#DIV/0!</v>
      </c>
      <c r="I33" s="188" t="e">
        <f t="shared" si="4"/>
        <v>#DIV/0!</v>
      </c>
      <c r="K33" s="153"/>
    </row>
    <row r="34" spans="1:12" x14ac:dyDescent="0.25">
      <c r="A34" s="288"/>
      <c r="B34" s="152" t="s">
        <v>36</v>
      </c>
      <c r="C34" s="14"/>
      <c r="D34" s="192"/>
      <c r="E34" s="153"/>
      <c r="F34" s="192"/>
      <c r="G34" s="154" t="e">
        <f t="shared" si="1"/>
        <v>#DIV/0!</v>
      </c>
      <c r="H34" s="155" t="e">
        <f t="shared" si="2"/>
        <v>#DIV/0!</v>
      </c>
      <c r="I34" s="188" t="e">
        <f t="shared" si="4"/>
        <v>#DIV/0!</v>
      </c>
      <c r="K34" s="192"/>
    </row>
    <row r="35" spans="1:12" x14ac:dyDescent="0.25">
      <c r="A35" s="288"/>
      <c r="B35" s="193" t="s">
        <v>37</v>
      </c>
      <c r="C35" s="57">
        <v>120</v>
      </c>
      <c r="D35" s="194">
        <f>SUM(D36:D46)</f>
        <v>48000</v>
      </c>
      <c r="E35" s="194">
        <v>42040</v>
      </c>
      <c r="F35" s="194">
        <f>SUM(F36:F46)</f>
        <v>48050</v>
      </c>
      <c r="G35" s="154">
        <f t="shared" si="1"/>
        <v>114.29590865842054</v>
      </c>
      <c r="H35" s="155">
        <f t="shared" si="2"/>
        <v>100.10416666666666</v>
      </c>
      <c r="I35" s="188">
        <f t="shared" si="4"/>
        <v>40041.666666666672</v>
      </c>
      <c r="K35" s="194"/>
    </row>
    <row r="36" spans="1:12" x14ac:dyDescent="0.25">
      <c r="A36" s="288"/>
      <c r="B36" s="152" t="s">
        <v>38</v>
      </c>
      <c r="C36" s="14"/>
      <c r="D36" s="231">
        <v>3000</v>
      </c>
      <c r="E36" s="195">
        <v>3000</v>
      </c>
      <c r="F36" s="231">
        <v>3050</v>
      </c>
      <c r="G36" s="154">
        <f t="shared" si="1"/>
        <v>101.66666666666666</v>
      </c>
      <c r="H36" s="155">
        <f t="shared" si="2"/>
        <v>101.66666666666666</v>
      </c>
      <c r="I36" s="188" t="e">
        <f t="shared" si="4"/>
        <v>#DIV/0!</v>
      </c>
      <c r="K36" s="231"/>
    </row>
    <row r="37" spans="1:12" x14ac:dyDescent="0.25">
      <c r="A37" s="288"/>
      <c r="B37" s="152" t="s">
        <v>39</v>
      </c>
      <c r="C37" s="14"/>
      <c r="D37" s="189"/>
      <c r="E37" s="153"/>
      <c r="F37" s="189"/>
      <c r="G37" s="154" t="e">
        <f t="shared" si="1"/>
        <v>#DIV/0!</v>
      </c>
      <c r="H37" s="155" t="e">
        <f t="shared" si="2"/>
        <v>#DIV/0!</v>
      </c>
      <c r="I37" s="188" t="e">
        <f t="shared" si="4"/>
        <v>#DIV/0!</v>
      </c>
      <c r="K37" s="189"/>
    </row>
    <row r="38" spans="1:12" x14ac:dyDescent="0.25">
      <c r="A38" s="288"/>
      <c r="B38" s="152" t="s">
        <v>40</v>
      </c>
      <c r="C38" s="14"/>
      <c r="D38" s="153"/>
      <c r="E38" s="153"/>
      <c r="F38" s="153"/>
      <c r="G38" s="154" t="e">
        <f t="shared" si="1"/>
        <v>#DIV/0!</v>
      </c>
      <c r="H38" s="155" t="e">
        <f t="shared" si="2"/>
        <v>#DIV/0!</v>
      </c>
      <c r="I38" s="188" t="e">
        <f t="shared" si="4"/>
        <v>#DIV/0!</v>
      </c>
      <c r="K38" s="153"/>
    </row>
    <row r="39" spans="1:12" x14ac:dyDescent="0.25">
      <c r="A39" s="288"/>
      <c r="B39" s="152" t="s">
        <v>41</v>
      </c>
      <c r="C39" s="14"/>
      <c r="D39" s="153"/>
      <c r="E39" s="153"/>
      <c r="F39" s="153"/>
      <c r="G39" s="154" t="e">
        <f t="shared" si="1"/>
        <v>#DIV/0!</v>
      </c>
      <c r="H39" s="155" t="e">
        <f t="shared" si="2"/>
        <v>#DIV/0!</v>
      </c>
      <c r="I39" s="188" t="e">
        <f t="shared" si="4"/>
        <v>#DIV/0!</v>
      </c>
      <c r="K39" s="153"/>
    </row>
    <row r="40" spans="1:12" x14ac:dyDescent="0.25">
      <c r="A40" s="288"/>
      <c r="B40" s="152" t="s">
        <v>42</v>
      </c>
      <c r="C40" s="14"/>
      <c r="D40" s="189"/>
      <c r="E40" s="153"/>
      <c r="F40" s="189"/>
      <c r="G40" s="154" t="e">
        <f t="shared" si="1"/>
        <v>#DIV/0!</v>
      </c>
      <c r="H40" s="155" t="e">
        <f t="shared" si="2"/>
        <v>#DIV/0!</v>
      </c>
      <c r="I40" s="188" t="e">
        <f t="shared" si="4"/>
        <v>#DIV/0!</v>
      </c>
      <c r="K40" s="189"/>
    </row>
    <row r="41" spans="1:12" x14ac:dyDescent="0.25">
      <c r="A41" s="288"/>
      <c r="B41" s="152" t="s">
        <v>41</v>
      </c>
      <c r="C41" s="14"/>
      <c r="D41" s="153"/>
      <c r="E41" s="153"/>
      <c r="F41" s="153"/>
      <c r="G41" s="154"/>
      <c r="H41" s="155"/>
      <c r="I41" s="188"/>
      <c r="K41" s="153"/>
    </row>
    <row r="42" spans="1:12" x14ac:dyDescent="0.25">
      <c r="A42" s="288"/>
      <c r="B42" s="152" t="s">
        <v>43</v>
      </c>
      <c r="C42" s="14">
        <v>120</v>
      </c>
      <c r="D42" s="236">
        <v>45000</v>
      </c>
      <c r="E42" s="237">
        <v>18000</v>
      </c>
      <c r="F42" s="236">
        <v>45000</v>
      </c>
      <c r="G42" s="154">
        <f t="shared" si="1"/>
        <v>250</v>
      </c>
      <c r="H42" s="155">
        <f t="shared" si="2"/>
        <v>100</v>
      </c>
      <c r="I42" s="188">
        <f t="shared" ref="I42:I105" si="5">F42/C42*100</f>
        <v>37500</v>
      </c>
      <c r="K42" s="236"/>
    </row>
    <row r="43" spans="1:12" x14ac:dyDescent="0.25">
      <c r="A43" s="288"/>
      <c r="B43" s="152" t="s">
        <v>44</v>
      </c>
      <c r="C43" s="14"/>
      <c r="D43" s="153"/>
      <c r="E43" s="153"/>
      <c r="F43" s="153"/>
      <c r="G43" s="154" t="e">
        <f>F43/E43*100</f>
        <v>#DIV/0!</v>
      </c>
      <c r="H43" s="155" t="e">
        <f>F43/D43*100</f>
        <v>#DIV/0!</v>
      </c>
      <c r="I43" s="188" t="e">
        <f t="shared" si="5"/>
        <v>#DIV/0!</v>
      </c>
      <c r="K43" s="153"/>
    </row>
    <row r="44" spans="1:12" x14ac:dyDescent="0.25">
      <c r="A44" s="288"/>
      <c r="B44" s="152" t="s">
        <v>45</v>
      </c>
      <c r="C44" s="14"/>
      <c r="D44" s="189"/>
      <c r="E44" s="153"/>
      <c r="F44" s="189"/>
      <c r="G44" s="154" t="e">
        <f>F44/E44*100</f>
        <v>#DIV/0!</v>
      </c>
      <c r="H44" s="155" t="e">
        <f>F44/D44*100</f>
        <v>#DIV/0!</v>
      </c>
      <c r="I44" s="188" t="e">
        <f t="shared" si="5"/>
        <v>#DIV/0!</v>
      </c>
      <c r="K44" s="189"/>
    </row>
    <row r="45" spans="1:12" x14ac:dyDescent="0.25">
      <c r="A45" s="288"/>
      <c r="B45" s="152" t="s">
        <v>46</v>
      </c>
      <c r="C45" s="14"/>
      <c r="D45" s="153"/>
      <c r="E45" s="153"/>
      <c r="F45" s="153"/>
      <c r="G45" s="154" t="e">
        <f>F45/E45*100</f>
        <v>#DIV/0!</v>
      </c>
      <c r="H45" s="155" t="e">
        <f>F45/D45*100</f>
        <v>#DIV/0!</v>
      </c>
      <c r="I45" s="188" t="e">
        <f t="shared" si="5"/>
        <v>#DIV/0!</v>
      </c>
      <c r="K45" s="153"/>
    </row>
    <row r="46" spans="1:12" x14ac:dyDescent="0.25">
      <c r="A46" s="288"/>
      <c r="B46" s="152" t="s">
        <v>47</v>
      </c>
      <c r="C46" s="14"/>
      <c r="D46" s="189"/>
      <c r="E46" s="153"/>
      <c r="F46" s="189"/>
      <c r="G46" s="154" t="e">
        <f t="shared" si="1"/>
        <v>#DIV/0!</v>
      </c>
      <c r="H46" s="155" t="e">
        <f t="shared" si="2"/>
        <v>#DIV/0!</v>
      </c>
      <c r="I46" s="188" t="e">
        <f t="shared" si="5"/>
        <v>#DIV/0!</v>
      </c>
      <c r="K46" s="189"/>
    </row>
    <row r="47" spans="1:12" x14ac:dyDescent="0.25">
      <c r="A47" s="288"/>
      <c r="B47" s="152" t="s">
        <v>48</v>
      </c>
      <c r="C47" s="57"/>
      <c r="D47" s="194"/>
      <c r="E47" s="194"/>
      <c r="F47" s="194"/>
      <c r="G47" s="154" t="e">
        <f t="shared" si="1"/>
        <v>#DIV/0!</v>
      </c>
      <c r="H47" s="155" t="e">
        <f t="shared" si="2"/>
        <v>#DIV/0!</v>
      </c>
      <c r="I47" s="188" t="e">
        <f t="shared" si="5"/>
        <v>#DIV/0!</v>
      </c>
      <c r="K47" s="194"/>
      <c r="L47" s="196"/>
    </row>
    <row r="48" spans="1:12" ht="28.5" customHeight="1" x14ac:dyDescent="0.25">
      <c r="A48" s="288"/>
      <c r="B48" s="167" t="s">
        <v>49</v>
      </c>
      <c r="C48" s="57">
        <v>9962.6200000000008</v>
      </c>
      <c r="D48" s="196">
        <f>SUM(D49:D51)</f>
        <v>243500</v>
      </c>
      <c r="E48" s="194">
        <f>SUM(E49:E51)</f>
        <v>247000</v>
      </c>
      <c r="F48" s="196">
        <f>SUM(F49:F51)</f>
        <v>249268.5</v>
      </c>
      <c r="G48" s="154">
        <f t="shared" si="1"/>
        <v>100.91842105263157</v>
      </c>
      <c r="H48" s="155">
        <f t="shared" si="2"/>
        <v>102.36899383983572</v>
      </c>
      <c r="I48" s="188">
        <f t="shared" si="5"/>
        <v>2502.0376166108913</v>
      </c>
      <c r="K48" s="196"/>
      <c r="L48" s="196"/>
    </row>
    <row r="49" spans="1:12" x14ac:dyDescent="0.25">
      <c r="A49" s="288"/>
      <c r="B49" s="152" t="s">
        <v>124</v>
      </c>
      <c r="C49" s="14">
        <v>1018.72</v>
      </c>
      <c r="D49" s="196">
        <v>115000</v>
      </c>
      <c r="E49" s="153">
        <v>116000</v>
      </c>
      <c r="F49" s="196">
        <f>'валовка 9 мес'!D20</f>
        <v>116769</v>
      </c>
      <c r="G49" s="154">
        <f t="shared" si="1"/>
        <v>100.66293103448277</v>
      </c>
      <c r="H49" s="155">
        <f t="shared" si="2"/>
        <v>101.53826086956521</v>
      </c>
      <c r="I49" s="188">
        <f t="shared" si="5"/>
        <v>11462.325270928222</v>
      </c>
      <c r="K49" s="196"/>
      <c r="L49" s="196"/>
    </row>
    <row r="50" spans="1:12" x14ac:dyDescent="0.25">
      <c r="A50" s="288"/>
      <c r="B50" s="152" t="s">
        <v>50</v>
      </c>
      <c r="C50" s="14">
        <v>1404.4</v>
      </c>
      <c r="D50" s="196">
        <v>37500</v>
      </c>
      <c r="E50" s="153">
        <v>38000</v>
      </c>
      <c r="F50" s="196">
        <f>'валовка 9 мес'!D56</f>
        <v>38954.5</v>
      </c>
      <c r="G50" s="154">
        <f t="shared" si="1"/>
        <v>102.51184210526316</v>
      </c>
      <c r="H50" s="155">
        <f t="shared" si="2"/>
        <v>103.87866666666667</v>
      </c>
      <c r="I50" s="188">
        <f t="shared" si="5"/>
        <v>2773.7467957846766</v>
      </c>
      <c r="K50" s="196"/>
      <c r="L50" s="196"/>
    </row>
    <row r="51" spans="1:12" x14ac:dyDescent="0.25">
      <c r="A51" s="288"/>
      <c r="B51" s="152" t="s">
        <v>51</v>
      </c>
      <c r="C51" s="14">
        <v>7539.5</v>
      </c>
      <c r="D51" s="196">
        <v>91000</v>
      </c>
      <c r="E51" s="153">
        <v>93000</v>
      </c>
      <c r="F51" s="196">
        <f>'валовка 9 мес'!D38</f>
        <v>93545</v>
      </c>
      <c r="G51" s="154">
        <f t="shared" si="1"/>
        <v>100.58602150537635</v>
      </c>
      <c r="H51" s="155">
        <f t="shared" si="2"/>
        <v>102.7967032967033</v>
      </c>
      <c r="I51" s="188">
        <f t="shared" si="5"/>
        <v>1240.7321440413821</v>
      </c>
      <c r="K51" s="196"/>
      <c r="L51" s="194"/>
    </row>
    <row r="52" spans="1:12" x14ac:dyDescent="0.25">
      <c r="A52" s="288"/>
      <c r="B52" s="197" t="s">
        <v>52</v>
      </c>
      <c r="C52" s="57">
        <f>C48+C35</f>
        <v>10082.620000000001</v>
      </c>
      <c r="D52" s="259">
        <f>D48+D35</f>
        <v>291500</v>
      </c>
      <c r="E52" s="62">
        <f>E48+E35</f>
        <v>289040</v>
      </c>
      <c r="F52" s="259">
        <f>F48+F35</f>
        <v>297318.5</v>
      </c>
      <c r="G52" s="154">
        <f t="shared" si="1"/>
        <v>102.86413645170218</v>
      </c>
      <c r="H52" s="155">
        <f t="shared" si="2"/>
        <v>101.99605488850771</v>
      </c>
      <c r="I52" s="188">
        <f t="shared" si="5"/>
        <v>2948.8218340074304</v>
      </c>
      <c r="K52" s="194"/>
      <c r="L52" s="198"/>
    </row>
    <row r="53" spans="1:12" x14ac:dyDescent="0.25">
      <c r="A53" s="288"/>
      <c r="B53" s="193" t="s">
        <v>23</v>
      </c>
      <c r="C53" s="63">
        <v>934.4</v>
      </c>
      <c r="D53" s="198">
        <f>D52/D7/9*1000</f>
        <v>51086.575534525058</v>
      </c>
      <c r="E53" s="198">
        <f>E52/E7/9*1000</f>
        <v>51220.981747297541</v>
      </c>
      <c r="F53" s="198">
        <f>F52/F7/9*1000</f>
        <v>52688.020556441617</v>
      </c>
      <c r="G53" s="154">
        <f t="shared" si="1"/>
        <v>102.86413645170221</v>
      </c>
      <c r="H53" s="155">
        <f t="shared" si="2"/>
        <v>103.13476682506206</v>
      </c>
      <c r="I53" s="188">
        <f t="shared" si="5"/>
        <v>5638.7008300986327</v>
      </c>
      <c r="K53" s="198"/>
      <c r="L53" s="232"/>
    </row>
    <row r="54" spans="1:12" ht="15.75" thickBot="1" x14ac:dyDescent="0.3">
      <c r="A54" s="288"/>
      <c r="B54" s="157" t="s">
        <v>53</v>
      </c>
      <c r="C54" s="64"/>
      <c r="D54" s="232">
        <v>12000</v>
      </c>
      <c r="E54" s="199">
        <v>20000</v>
      </c>
      <c r="F54" s="232">
        <v>12000</v>
      </c>
      <c r="G54" s="154">
        <f>F54/E54*100</f>
        <v>60</v>
      </c>
      <c r="H54" s="155">
        <f>F54/D54*100</f>
        <v>100</v>
      </c>
      <c r="I54" s="188" t="e">
        <f t="shared" si="5"/>
        <v>#DIV/0!</v>
      </c>
      <c r="K54" s="232"/>
      <c r="L54" s="233"/>
    </row>
    <row r="55" spans="1:12" ht="15.75" thickBot="1" x14ac:dyDescent="0.3">
      <c r="A55" s="289"/>
      <c r="B55" s="200" t="s">
        <v>54</v>
      </c>
      <c r="C55" s="67"/>
      <c r="D55" s="233">
        <v>23000</v>
      </c>
      <c r="E55" s="201">
        <v>53000</v>
      </c>
      <c r="F55" s="233">
        <v>23000</v>
      </c>
      <c r="G55" s="161">
        <f>F55/E55*100</f>
        <v>43.39622641509434</v>
      </c>
      <c r="H55" s="162">
        <f>F55/D55*100</f>
        <v>100</v>
      </c>
      <c r="I55" s="179" t="e">
        <f t="shared" si="5"/>
        <v>#DIV/0!</v>
      </c>
      <c r="K55" s="233"/>
    </row>
    <row r="56" spans="1:12" ht="29.25" customHeight="1" x14ac:dyDescent="0.25">
      <c r="A56" s="287">
        <v>7</v>
      </c>
      <c r="B56" s="202" t="s">
        <v>55</v>
      </c>
      <c r="C56" s="70">
        <f>C52/C57</f>
        <v>27.85254143646409</v>
      </c>
      <c r="D56" s="203">
        <f>D52/D57</f>
        <v>798.63013698630141</v>
      </c>
      <c r="E56" s="204">
        <f>E52/E57</f>
        <v>791.89041095890411</v>
      </c>
      <c r="F56" s="203">
        <f>F52/F57</f>
        <v>814.57123287671232</v>
      </c>
      <c r="G56" s="149">
        <f t="shared" si="1"/>
        <v>102.86413645170218</v>
      </c>
      <c r="H56" s="150">
        <f t="shared" si="2"/>
        <v>101.99605488850771</v>
      </c>
      <c r="I56" s="181">
        <f t="shared" si="5"/>
        <v>2924.5849422210676</v>
      </c>
      <c r="K56" s="203"/>
    </row>
    <row r="57" spans="1:12" ht="54" customHeight="1" thickBot="1" x14ac:dyDescent="0.3">
      <c r="A57" s="289"/>
      <c r="B57" s="205" t="s">
        <v>56</v>
      </c>
      <c r="C57" s="21">
        <v>362</v>
      </c>
      <c r="D57" s="160">
        <v>365</v>
      </c>
      <c r="E57" s="234">
        <v>365</v>
      </c>
      <c r="F57" s="160">
        <v>365</v>
      </c>
      <c r="G57" s="161">
        <f t="shared" si="1"/>
        <v>100</v>
      </c>
      <c r="H57" s="162">
        <f t="shared" si="2"/>
        <v>100</v>
      </c>
      <c r="I57" s="179">
        <f t="shared" si="5"/>
        <v>100.82872928176796</v>
      </c>
      <c r="K57" s="160"/>
    </row>
    <row r="58" spans="1:12" x14ac:dyDescent="0.25">
      <c r="A58" s="287">
        <v>8</v>
      </c>
      <c r="B58" s="206" t="s">
        <v>57</v>
      </c>
      <c r="C58" s="6">
        <v>7400</v>
      </c>
      <c r="D58" s="145">
        <v>56100</v>
      </c>
      <c r="E58" s="235">
        <v>60000</v>
      </c>
      <c r="F58" s="145">
        <v>66300</v>
      </c>
      <c r="G58" s="149">
        <f t="shared" si="1"/>
        <v>110.5</v>
      </c>
      <c r="H58" s="150">
        <f t="shared" si="2"/>
        <v>118.18181818181819</v>
      </c>
      <c r="I58" s="181">
        <f t="shared" si="5"/>
        <v>895.94594594594594</v>
      </c>
      <c r="K58" s="145"/>
    </row>
    <row r="59" spans="1:12" ht="15.75" thickBot="1" x14ac:dyDescent="0.3">
      <c r="A59" s="289"/>
      <c r="B59" s="177" t="s">
        <v>23</v>
      </c>
      <c r="C59" s="175">
        <f>C58/C7/9*1000</f>
        <v>910.54509659160817</v>
      </c>
      <c r="D59" s="175">
        <f>D58/D7/9*1000</f>
        <v>9831.7560462670863</v>
      </c>
      <c r="E59" s="175">
        <f>E58/E7/9*1000</f>
        <v>10632.64221158958</v>
      </c>
      <c r="F59" s="175">
        <f>F58/F7/9*1000</f>
        <v>11749.069643806486</v>
      </c>
      <c r="G59" s="161">
        <f t="shared" si="1"/>
        <v>110.5</v>
      </c>
      <c r="H59" s="162">
        <f t="shared" si="2"/>
        <v>119.50123241989272</v>
      </c>
      <c r="I59" s="179">
        <f t="shared" si="5"/>
        <v>1290.3336350704774</v>
      </c>
      <c r="K59" s="175"/>
    </row>
    <row r="60" spans="1:12" x14ac:dyDescent="0.25">
      <c r="A60" s="287">
        <v>9</v>
      </c>
      <c r="B60" s="207" t="s">
        <v>58</v>
      </c>
      <c r="C60" s="208">
        <f>C62+C70+C71+C72+C73+C76+C77+C78+C79+C80+C81+C82</f>
        <v>339.6</v>
      </c>
      <c r="D60" s="208">
        <f>D62+D70+D71+D72+D73+D76+D77+D78+D79+D80+D81+D82</f>
        <v>3554.3</v>
      </c>
      <c r="E60" s="208">
        <v>3500</v>
      </c>
      <c r="F60" s="208">
        <f>F62+F70+F71+F72+F73+F76+F77+F78+F79+F80+F81+F82</f>
        <v>3607</v>
      </c>
      <c r="G60" s="149">
        <f t="shared" si="1"/>
        <v>103.05714285714285</v>
      </c>
      <c r="H60" s="150">
        <f t="shared" si="2"/>
        <v>101.48271108235095</v>
      </c>
      <c r="I60" s="181">
        <f t="shared" si="5"/>
        <v>1062.1319199057714</v>
      </c>
      <c r="K60" s="208"/>
    </row>
    <row r="61" spans="1:12" x14ac:dyDescent="0.25">
      <c r="A61" s="288"/>
      <c r="B61" s="193" t="s">
        <v>23</v>
      </c>
      <c r="C61" s="63">
        <f>C60/C8*1000/9</f>
        <v>4716.666666666667</v>
      </c>
      <c r="D61" s="198">
        <f>D60/D7*1000/9</f>
        <v>622.90571328426222</v>
      </c>
      <c r="E61" s="198">
        <f>E60/E7*1000/9</f>
        <v>620.23746234272539</v>
      </c>
      <c r="F61" s="198">
        <f>F60/F7*1000/9</f>
        <v>639.19900762006034</v>
      </c>
      <c r="G61" s="154">
        <f t="shared" si="1"/>
        <v>103.05714285714289</v>
      </c>
      <c r="H61" s="155">
        <f t="shared" si="2"/>
        <v>102.61569190783175</v>
      </c>
      <c r="I61" s="188">
        <f t="shared" si="5"/>
        <v>13.551922423040146</v>
      </c>
      <c r="K61" s="198"/>
    </row>
    <row r="62" spans="1:12" x14ac:dyDescent="0.25">
      <c r="A62" s="288"/>
      <c r="B62" s="193" t="s">
        <v>59</v>
      </c>
      <c r="C62" s="57">
        <f>SUM(C63:C69)</f>
        <v>0</v>
      </c>
      <c r="D62" s="194">
        <f>SUM(D63:D69)</f>
        <v>0</v>
      </c>
      <c r="E62" s="194">
        <f>SUM(E63:E69)</f>
        <v>0</v>
      </c>
      <c r="F62" s="194">
        <f>SUM(F63:F69)</f>
        <v>0</v>
      </c>
      <c r="G62" s="154" t="e">
        <f t="shared" si="1"/>
        <v>#DIV/0!</v>
      </c>
      <c r="H62" s="155" t="e">
        <f t="shared" si="2"/>
        <v>#DIV/0!</v>
      </c>
      <c r="I62" s="188" t="e">
        <f t="shared" si="5"/>
        <v>#DIV/0!</v>
      </c>
      <c r="K62" s="194"/>
    </row>
    <row r="63" spans="1:12" x14ac:dyDescent="0.25">
      <c r="A63" s="288"/>
      <c r="B63" s="152" t="s">
        <v>60</v>
      </c>
      <c r="C63" s="14"/>
      <c r="D63" s="153"/>
      <c r="E63" s="153"/>
      <c r="F63" s="153"/>
      <c r="G63" s="154" t="e">
        <f t="shared" si="1"/>
        <v>#DIV/0!</v>
      </c>
      <c r="H63" s="155" t="e">
        <f t="shared" si="2"/>
        <v>#DIV/0!</v>
      </c>
      <c r="I63" s="188" t="e">
        <f t="shared" si="5"/>
        <v>#DIV/0!</v>
      </c>
      <c r="K63" s="153"/>
    </row>
    <row r="64" spans="1:12" x14ac:dyDescent="0.25">
      <c r="A64" s="288"/>
      <c r="B64" s="152" t="s">
        <v>61</v>
      </c>
      <c r="C64" s="14"/>
      <c r="D64" s="153"/>
      <c r="E64" s="153"/>
      <c r="F64" s="153"/>
      <c r="G64" s="154" t="e">
        <f t="shared" si="1"/>
        <v>#DIV/0!</v>
      </c>
      <c r="H64" s="155" t="e">
        <f t="shared" si="2"/>
        <v>#DIV/0!</v>
      </c>
      <c r="I64" s="188" t="e">
        <f t="shared" si="5"/>
        <v>#DIV/0!</v>
      </c>
      <c r="K64" s="153"/>
    </row>
    <row r="65" spans="1:11" x14ac:dyDescent="0.25">
      <c r="A65" s="288"/>
      <c r="B65" s="152" t="s">
        <v>62</v>
      </c>
      <c r="C65" s="14"/>
      <c r="D65" s="153"/>
      <c r="E65" s="153"/>
      <c r="F65" s="153"/>
      <c r="G65" s="154" t="e">
        <f t="shared" si="1"/>
        <v>#DIV/0!</v>
      </c>
      <c r="H65" s="155" t="e">
        <f t="shared" si="2"/>
        <v>#DIV/0!</v>
      </c>
      <c r="I65" s="188" t="e">
        <f t="shared" si="5"/>
        <v>#DIV/0!</v>
      </c>
      <c r="K65" s="153"/>
    </row>
    <row r="66" spans="1:11" x14ac:dyDescent="0.25">
      <c r="A66" s="288"/>
      <c r="B66" s="152" t="s">
        <v>63</v>
      </c>
      <c r="C66" s="14"/>
      <c r="D66" s="153"/>
      <c r="E66" s="153"/>
      <c r="F66" s="153"/>
      <c r="G66" s="154" t="e">
        <f t="shared" si="1"/>
        <v>#DIV/0!</v>
      </c>
      <c r="H66" s="155" t="e">
        <f t="shared" si="2"/>
        <v>#DIV/0!</v>
      </c>
      <c r="I66" s="188" t="e">
        <f t="shared" si="5"/>
        <v>#DIV/0!</v>
      </c>
      <c r="K66" s="153"/>
    </row>
    <row r="67" spans="1:11" x14ac:dyDescent="0.25">
      <c r="A67" s="288"/>
      <c r="B67" s="152" t="s">
        <v>64</v>
      </c>
      <c r="C67" s="14"/>
      <c r="D67" s="153"/>
      <c r="E67" s="153"/>
      <c r="F67" s="153"/>
      <c r="G67" s="154" t="e">
        <f t="shared" si="1"/>
        <v>#DIV/0!</v>
      </c>
      <c r="H67" s="155" t="e">
        <f t="shared" si="2"/>
        <v>#DIV/0!</v>
      </c>
      <c r="I67" s="188" t="e">
        <f t="shared" si="5"/>
        <v>#DIV/0!</v>
      </c>
      <c r="K67" s="153"/>
    </row>
    <row r="68" spans="1:11" x14ac:dyDescent="0.25">
      <c r="A68" s="288"/>
      <c r="B68" s="152" t="s">
        <v>65</v>
      </c>
      <c r="C68" s="14"/>
      <c r="D68" s="153"/>
      <c r="E68" s="153"/>
      <c r="F68" s="153"/>
      <c r="G68" s="154" t="e">
        <f t="shared" si="1"/>
        <v>#DIV/0!</v>
      </c>
      <c r="H68" s="155" t="e">
        <f t="shared" si="2"/>
        <v>#DIV/0!</v>
      </c>
      <c r="I68" s="188" t="e">
        <f t="shared" si="5"/>
        <v>#DIV/0!</v>
      </c>
      <c r="K68" s="153"/>
    </row>
    <row r="69" spans="1:11" x14ac:dyDescent="0.25">
      <c r="A69" s="288"/>
      <c r="B69" s="152" t="s">
        <v>66</v>
      </c>
      <c r="C69" s="14"/>
      <c r="D69" s="153"/>
      <c r="E69" s="153"/>
      <c r="F69" s="153"/>
      <c r="G69" s="154" t="e">
        <f t="shared" si="1"/>
        <v>#DIV/0!</v>
      </c>
      <c r="H69" s="155" t="e">
        <f t="shared" si="2"/>
        <v>#DIV/0!</v>
      </c>
      <c r="I69" s="188" t="e">
        <f t="shared" si="5"/>
        <v>#DIV/0!</v>
      </c>
      <c r="K69" s="153"/>
    </row>
    <row r="70" spans="1:11" x14ac:dyDescent="0.25">
      <c r="A70" s="288"/>
      <c r="B70" s="152" t="s">
        <v>67</v>
      </c>
      <c r="C70" s="14"/>
      <c r="D70" s="153"/>
      <c r="E70" s="153"/>
      <c r="F70" s="153"/>
      <c r="G70" s="154" t="e">
        <f t="shared" si="1"/>
        <v>#DIV/0!</v>
      </c>
      <c r="H70" s="155" t="e">
        <f t="shared" si="2"/>
        <v>#DIV/0!</v>
      </c>
      <c r="I70" s="188" t="e">
        <f t="shared" si="5"/>
        <v>#DIV/0!</v>
      </c>
      <c r="K70" s="153"/>
    </row>
    <row r="71" spans="1:11" x14ac:dyDescent="0.25">
      <c r="A71" s="288"/>
      <c r="B71" s="152" t="s">
        <v>68</v>
      </c>
      <c r="C71" s="14">
        <v>210</v>
      </c>
      <c r="D71" s="190">
        <v>2390</v>
      </c>
      <c r="E71" s="190">
        <v>2390</v>
      </c>
      <c r="F71" s="190">
        <v>2390</v>
      </c>
      <c r="G71" s="154">
        <f t="shared" si="1"/>
        <v>100</v>
      </c>
      <c r="H71" s="155">
        <f t="shared" si="2"/>
        <v>100</v>
      </c>
      <c r="I71" s="188">
        <f t="shared" si="5"/>
        <v>1138.0952380952381</v>
      </c>
      <c r="K71" s="190"/>
    </row>
    <row r="72" spans="1:11" x14ac:dyDescent="0.25">
      <c r="A72" s="288"/>
      <c r="B72" s="152" t="s">
        <v>69</v>
      </c>
      <c r="C72" s="14"/>
      <c r="D72" s="190"/>
      <c r="E72" s="153"/>
      <c r="F72" s="190"/>
      <c r="G72" s="154" t="e">
        <f t="shared" ref="G72:G123" si="6">F72/E72*100</f>
        <v>#DIV/0!</v>
      </c>
      <c r="H72" s="155" t="e">
        <f t="shared" si="2"/>
        <v>#DIV/0!</v>
      </c>
      <c r="I72" s="188" t="e">
        <f t="shared" si="5"/>
        <v>#DIV/0!</v>
      </c>
      <c r="K72" s="190"/>
    </row>
    <row r="73" spans="1:11" x14ac:dyDescent="0.25">
      <c r="A73" s="288"/>
      <c r="B73" s="193" t="s">
        <v>70</v>
      </c>
      <c r="C73" s="57">
        <v>82</v>
      </c>
      <c r="D73" s="194">
        <f>D74+D75</f>
        <v>810</v>
      </c>
      <c r="E73" s="194">
        <v>1700</v>
      </c>
      <c r="F73" s="194">
        <f>F74+F75</f>
        <v>845</v>
      </c>
      <c r="G73" s="154">
        <f t="shared" si="6"/>
        <v>49.705882352941174</v>
      </c>
      <c r="H73" s="155">
        <f t="shared" si="2"/>
        <v>104.32098765432099</v>
      </c>
      <c r="I73" s="188">
        <f t="shared" si="5"/>
        <v>1030.4878048780488</v>
      </c>
      <c r="K73" s="194"/>
    </row>
    <row r="74" spans="1:11" x14ac:dyDescent="0.25">
      <c r="A74" s="288"/>
      <c r="B74" s="152" t="s">
        <v>71</v>
      </c>
      <c r="C74" s="14">
        <v>24</v>
      </c>
      <c r="D74" s="153">
        <v>550</v>
      </c>
      <c r="E74" s="190">
        <v>550</v>
      </c>
      <c r="F74" s="153">
        <v>580</v>
      </c>
      <c r="G74" s="154">
        <f t="shared" si="6"/>
        <v>105.45454545454544</v>
      </c>
      <c r="H74" s="155">
        <f t="shared" si="2"/>
        <v>105.45454545454544</v>
      </c>
      <c r="I74" s="188">
        <f t="shared" si="5"/>
        <v>2416.666666666667</v>
      </c>
      <c r="K74" s="153"/>
    </row>
    <row r="75" spans="1:11" x14ac:dyDescent="0.25">
      <c r="A75" s="288"/>
      <c r="B75" s="152" t="s">
        <v>72</v>
      </c>
      <c r="C75" s="14">
        <v>58</v>
      </c>
      <c r="D75" s="153">
        <v>260</v>
      </c>
      <c r="E75" s="190">
        <v>175</v>
      </c>
      <c r="F75" s="153">
        <v>265</v>
      </c>
      <c r="G75" s="154">
        <f t="shared" si="6"/>
        <v>151.42857142857142</v>
      </c>
      <c r="H75" s="155">
        <f t="shared" si="2"/>
        <v>101.92307692307692</v>
      </c>
      <c r="I75" s="188">
        <f t="shared" si="5"/>
        <v>456.89655172413791</v>
      </c>
      <c r="K75" s="153"/>
    </row>
    <row r="76" spans="1:11" x14ac:dyDescent="0.25">
      <c r="A76" s="288"/>
      <c r="B76" s="152" t="s">
        <v>73</v>
      </c>
      <c r="C76" s="14">
        <v>0</v>
      </c>
      <c r="D76" s="238">
        <v>0.3</v>
      </c>
      <c r="E76" s="153">
        <v>4</v>
      </c>
      <c r="F76" s="238">
        <v>8</v>
      </c>
      <c r="G76" s="154">
        <f t="shared" si="6"/>
        <v>200</v>
      </c>
      <c r="H76" s="155">
        <f t="shared" si="2"/>
        <v>2666.666666666667</v>
      </c>
      <c r="I76" s="188" t="e">
        <f t="shared" si="5"/>
        <v>#DIV/0!</v>
      </c>
      <c r="K76" s="238"/>
    </row>
    <row r="77" spans="1:11" x14ac:dyDescent="0.25">
      <c r="A77" s="288"/>
      <c r="B77" s="152" t="s">
        <v>74</v>
      </c>
      <c r="C77" s="14"/>
      <c r="D77" s="153"/>
      <c r="E77" s="153"/>
      <c r="F77" s="153"/>
      <c r="G77" s="154" t="e">
        <f t="shared" si="6"/>
        <v>#DIV/0!</v>
      </c>
      <c r="H77" s="155" t="e">
        <f t="shared" si="2"/>
        <v>#DIV/0!</v>
      </c>
      <c r="I77" s="188" t="e">
        <f t="shared" si="5"/>
        <v>#DIV/0!</v>
      </c>
      <c r="K77" s="153"/>
    </row>
    <row r="78" spans="1:11" x14ac:dyDescent="0.25">
      <c r="A78" s="288"/>
      <c r="B78" s="152" t="s">
        <v>75</v>
      </c>
      <c r="C78" s="14">
        <v>10</v>
      </c>
      <c r="D78" s="195">
        <v>70</v>
      </c>
      <c r="E78" s="195">
        <v>70</v>
      </c>
      <c r="F78" s="195">
        <v>80</v>
      </c>
      <c r="G78" s="154">
        <f>F78/E78*100</f>
        <v>114.28571428571428</v>
      </c>
      <c r="H78" s="155">
        <f>F78/D78*100</f>
        <v>114.28571428571428</v>
      </c>
      <c r="I78" s="188">
        <f t="shared" si="5"/>
        <v>800</v>
      </c>
      <c r="K78" s="195"/>
    </row>
    <row r="79" spans="1:11" x14ac:dyDescent="0.25">
      <c r="A79" s="288"/>
      <c r="B79" s="152" t="s">
        <v>76</v>
      </c>
      <c r="C79" s="14">
        <v>21.6</v>
      </c>
      <c r="D79" s="238">
        <v>169</v>
      </c>
      <c r="E79" s="187">
        <v>86</v>
      </c>
      <c r="F79" s="238">
        <v>169</v>
      </c>
      <c r="G79" s="154">
        <f t="shared" si="6"/>
        <v>196.51162790697674</v>
      </c>
      <c r="H79" s="155">
        <f t="shared" ref="H79:H123" si="7">F79/D79*100</f>
        <v>100</v>
      </c>
      <c r="I79" s="188">
        <f t="shared" si="5"/>
        <v>782.40740740740739</v>
      </c>
      <c r="K79" s="238"/>
    </row>
    <row r="80" spans="1:11" x14ac:dyDescent="0.25">
      <c r="A80" s="288"/>
      <c r="B80" s="152" t="s">
        <v>77</v>
      </c>
      <c r="C80" s="14">
        <v>0</v>
      </c>
      <c r="D80" s="153">
        <v>40</v>
      </c>
      <c r="E80" s="187">
        <v>40</v>
      </c>
      <c r="F80" s="153">
        <v>40</v>
      </c>
      <c r="G80" s="154">
        <f t="shared" si="6"/>
        <v>100</v>
      </c>
      <c r="H80" s="155">
        <f t="shared" si="7"/>
        <v>100</v>
      </c>
      <c r="I80" s="188" t="e">
        <f t="shared" si="5"/>
        <v>#DIV/0!</v>
      </c>
      <c r="K80" s="153"/>
    </row>
    <row r="81" spans="1:11" x14ac:dyDescent="0.25">
      <c r="A81" s="288"/>
      <c r="B81" s="152" t="s">
        <v>78</v>
      </c>
      <c r="C81" s="14"/>
      <c r="D81" s="153"/>
      <c r="E81" s="153"/>
      <c r="F81" s="153"/>
      <c r="G81" s="154" t="e">
        <f t="shared" si="6"/>
        <v>#DIV/0!</v>
      </c>
      <c r="H81" s="155" t="e">
        <f t="shared" si="7"/>
        <v>#DIV/0!</v>
      </c>
      <c r="I81" s="188" t="e">
        <f t="shared" si="5"/>
        <v>#DIV/0!</v>
      </c>
      <c r="K81" s="153"/>
    </row>
    <row r="82" spans="1:11" ht="15.75" thickBot="1" x14ac:dyDescent="0.3">
      <c r="A82" s="289"/>
      <c r="B82" s="159" t="s">
        <v>79</v>
      </c>
      <c r="C82" s="21">
        <v>16</v>
      </c>
      <c r="D82" s="160">
        <v>75</v>
      </c>
      <c r="E82" s="160">
        <v>72.5</v>
      </c>
      <c r="F82" s="160">
        <v>75</v>
      </c>
      <c r="G82" s="161">
        <f t="shared" si="6"/>
        <v>103.44827586206897</v>
      </c>
      <c r="H82" s="162">
        <f t="shared" si="7"/>
        <v>100</v>
      </c>
      <c r="I82" s="179">
        <f t="shared" si="5"/>
        <v>468.75</v>
      </c>
      <c r="K82" s="160"/>
    </row>
    <row r="83" spans="1:11" ht="39" customHeight="1" x14ac:dyDescent="0.25">
      <c r="A83" s="285">
        <v>10</v>
      </c>
      <c r="B83" s="209" t="s">
        <v>80</v>
      </c>
      <c r="C83" s="77">
        <v>2550</v>
      </c>
      <c r="D83" s="258">
        <f>D84+D85</f>
        <v>11430</v>
      </c>
      <c r="E83" s="210">
        <f>E84+E85</f>
        <v>5200</v>
      </c>
      <c r="F83" s="258">
        <f>F84+F85</f>
        <v>11060.84</v>
      </c>
      <c r="G83" s="149">
        <f t="shared" si="6"/>
        <v>212.70846153846153</v>
      </c>
      <c r="H83" s="150">
        <f t="shared" si="7"/>
        <v>96.770253718285218</v>
      </c>
      <c r="I83" s="181">
        <f t="shared" si="5"/>
        <v>433.75843137254907</v>
      </c>
      <c r="K83" s="258"/>
    </row>
    <row r="84" spans="1:11" x14ac:dyDescent="0.25">
      <c r="A84" s="290"/>
      <c r="B84" s="152" t="s">
        <v>81</v>
      </c>
      <c r="C84" s="14">
        <v>0</v>
      </c>
      <c r="D84" s="260">
        <v>4060</v>
      </c>
      <c r="E84" s="211">
        <v>2200</v>
      </c>
      <c r="F84" s="260">
        <v>2150.84</v>
      </c>
      <c r="G84" s="154">
        <f t="shared" si="6"/>
        <v>97.76545454545456</v>
      </c>
      <c r="H84" s="155">
        <f t="shared" si="7"/>
        <v>52.976354679802959</v>
      </c>
      <c r="I84" s="188" t="e">
        <f t="shared" si="5"/>
        <v>#DIV/0!</v>
      </c>
      <c r="K84" s="212"/>
    </row>
    <row r="85" spans="1:11" x14ac:dyDescent="0.25">
      <c r="A85" s="290"/>
      <c r="B85" s="213" t="s">
        <v>82</v>
      </c>
      <c r="C85" s="14">
        <v>2550</v>
      </c>
      <c r="D85" s="261">
        <v>7370</v>
      </c>
      <c r="E85" s="211">
        <v>3000</v>
      </c>
      <c r="F85" s="261">
        <v>8910</v>
      </c>
      <c r="G85" s="154">
        <f t="shared" si="6"/>
        <v>297</v>
      </c>
      <c r="H85" s="155">
        <f t="shared" si="7"/>
        <v>120.89552238805969</v>
      </c>
      <c r="I85" s="188">
        <f t="shared" si="5"/>
        <v>349.41176470588238</v>
      </c>
      <c r="K85" s="214"/>
    </row>
    <row r="86" spans="1:11" ht="42" customHeight="1" thickBot="1" x14ac:dyDescent="0.3">
      <c r="A86" s="286"/>
      <c r="B86" s="205" t="s">
        <v>83</v>
      </c>
      <c r="C86" s="21">
        <v>72</v>
      </c>
      <c r="D86" s="262">
        <v>0</v>
      </c>
      <c r="E86" s="215">
        <v>0</v>
      </c>
      <c r="F86" s="262">
        <v>0</v>
      </c>
      <c r="G86" s="161" t="e">
        <f t="shared" si="6"/>
        <v>#DIV/0!</v>
      </c>
      <c r="H86" s="162" t="e">
        <f t="shared" si="7"/>
        <v>#DIV/0!</v>
      </c>
      <c r="I86" s="179">
        <f t="shared" si="5"/>
        <v>0</v>
      </c>
      <c r="K86" s="263"/>
    </row>
    <row r="87" spans="1:11" x14ac:dyDescent="0.25">
      <c r="A87" s="285">
        <v>11</v>
      </c>
      <c r="B87" s="164" t="s">
        <v>84</v>
      </c>
      <c r="C87" s="25">
        <v>21135</v>
      </c>
      <c r="D87" s="216">
        <f>21662.5+D86</f>
        <v>21662.5</v>
      </c>
      <c r="E87" s="216">
        <v>21608.5</v>
      </c>
      <c r="F87" s="216">
        <f>21662.5+F86</f>
        <v>21662.5</v>
      </c>
      <c r="G87" s="149">
        <f t="shared" si="6"/>
        <v>100.24990165906935</v>
      </c>
      <c r="H87" s="150">
        <f t="shared" si="7"/>
        <v>100</v>
      </c>
      <c r="I87" s="181">
        <f t="shared" si="5"/>
        <v>102.49585994795363</v>
      </c>
      <c r="K87" s="216"/>
    </row>
    <row r="88" spans="1:11" ht="27.75" customHeight="1" x14ac:dyDescent="0.25">
      <c r="A88" s="290"/>
      <c r="B88" s="167" t="s">
        <v>85</v>
      </c>
      <c r="C88" s="92">
        <f>C87/C8</f>
        <v>2641.875</v>
      </c>
      <c r="D88" s="217">
        <f>D87/D7</f>
        <v>34.167981072555207</v>
      </c>
      <c r="E88" s="217">
        <f>E87/E7</f>
        <v>34.463317384370015</v>
      </c>
      <c r="F88" s="217">
        <f>F87/F7</f>
        <v>34.549441786283893</v>
      </c>
      <c r="G88" s="154">
        <f t="shared" si="6"/>
        <v>100.24990165906935</v>
      </c>
      <c r="H88" s="155">
        <f t="shared" si="7"/>
        <v>101.11642743221689</v>
      </c>
      <c r="I88" s="188">
        <f t="shared" si="5"/>
        <v>1.3077621683949427</v>
      </c>
      <c r="K88" s="217"/>
    </row>
    <row r="89" spans="1:11" ht="54.75" customHeight="1" thickBot="1" x14ac:dyDescent="0.3">
      <c r="A89" s="286"/>
      <c r="B89" s="182" t="s">
        <v>86</v>
      </c>
      <c r="C89" s="36">
        <f>C86/C87*100</f>
        <v>0.34066713981547198</v>
      </c>
      <c r="D89" s="218">
        <f>D86/D87*100</f>
        <v>0</v>
      </c>
      <c r="E89" s="175">
        <f>E86/E87*100</f>
        <v>0</v>
      </c>
      <c r="F89" s="218">
        <f>F86/F87*100</f>
        <v>0</v>
      </c>
      <c r="G89" s="161" t="e">
        <f t="shared" si="6"/>
        <v>#DIV/0!</v>
      </c>
      <c r="H89" s="162" t="e">
        <f t="shared" si="7"/>
        <v>#DIV/0!</v>
      </c>
      <c r="I89" s="179">
        <f t="shared" si="5"/>
        <v>0</v>
      </c>
      <c r="K89" s="218"/>
    </row>
    <row r="90" spans="1:11" ht="28.5" customHeight="1" x14ac:dyDescent="0.25">
      <c r="A90" s="285">
        <v>12</v>
      </c>
      <c r="B90" s="180" t="s">
        <v>87</v>
      </c>
      <c r="C90" s="6">
        <v>1</v>
      </c>
      <c r="D90" s="147">
        <v>4</v>
      </c>
      <c r="E90" s="145">
        <v>4</v>
      </c>
      <c r="F90" s="147">
        <v>8</v>
      </c>
      <c r="G90" s="149">
        <f t="shared" si="6"/>
        <v>200</v>
      </c>
      <c r="H90" s="150">
        <f t="shared" si="7"/>
        <v>200</v>
      </c>
      <c r="I90" s="181">
        <f t="shared" si="5"/>
        <v>800</v>
      </c>
      <c r="K90" s="147"/>
    </row>
    <row r="91" spans="1:11" ht="38.25" customHeight="1" thickBot="1" x14ac:dyDescent="0.3">
      <c r="A91" s="286"/>
      <c r="B91" s="182" t="s">
        <v>88</v>
      </c>
      <c r="C91" s="40">
        <f>C90*1000/C8</f>
        <v>125</v>
      </c>
      <c r="D91" s="219">
        <f>D90*1000/D8</f>
        <v>4000</v>
      </c>
      <c r="E91" s="219">
        <f>E90*1000/E8</f>
        <v>4000</v>
      </c>
      <c r="F91" s="219">
        <f>F90*1000/F8</f>
        <v>8000</v>
      </c>
      <c r="G91" s="161">
        <f t="shared" si="6"/>
        <v>200</v>
      </c>
      <c r="H91" s="162">
        <f t="shared" si="7"/>
        <v>200</v>
      </c>
      <c r="I91" s="179">
        <f t="shared" si="5"/>
        <v>6400</v>
      </c>
      <c r="K91" s="219"/>
    </row>
    <row r="92" spans="1:11" ht="27.75" customHeight="1" x14ac:dyDescent="0.25">
      <c r="A92" s="285">
        <v>13</v>
      </c>
      <c r="B92" s="180" t="s">
        <v>89</v>
      </c>
      <c r="C92" s="6">
        <v>8</v>
      </c>
      <c r="D92" s="146">
        <v>10</v>
      </c>
      <c r="E92" s="145">
        <v>10</v>
      </c>
      <c r="F92" s="146">
        <v>10</v>
      </c>
      <c r="G92" s="149">
        <f t="shared" si="6"/>
        <v>100</v>
      </c>
      <c r="H92" s="150">
        <f t="shared" si="7"/>
        <v>100</v>
      </c>
      <c r="I92" s="181">
        <f t="shared" si="5"/>
        <v>125</v>
      </c>
      <c r="K92" s="146"/>
    </row>
    <row r="93" spans="1:11" ht="27" customHeight="1" x14ac:dyDescent="0.25">
      <c r="A93" s="290"/>
      <c r="B93" s="191" t="s">
        <v>90</v>
      </c>
      <c r="C93" s="14">
        <v>0</v>
      </c>
      <c r="D93" s="153">
        <v>0</v>
      </c>
      <c r="E93" s="153">
        <v>0</v>
      </c>
      <c r="F93" s="153">
        <v>0</v>
      </c>
      <c r="G93" s="154" t="e">
        <f t="shared" si="6"/>
        <v>#DIV/0!</v>
      </c>
      <c r="H93" s="155" t="e">
        <f t="shared" si="7"/>
        <v>#DIV/0!</v>
      </c>
      <c r="I93" s="188" t="e">
        <f t="shared" si="5"/>
        <v>#DIV/0!</v>
      </c>
      <c r="K93" s="153"/>
    </row>
    <row r="94" spans="1:11" ht="53.25" customHeight="1" thickBot="1" x14ac:dyDescent="0.3">
      <c r="A94" s="286"/>
      <c r="B94" s="182" t="s">
        <v>91</v>
      </c>
      <c r="C94" s="40">
        <f>(C92+C93)*10000/C7</f>
        <v>88.593576965669982</v>
      </c>
      <c r="D94" s="40">
        <f>(D92+D93)*10000/D7</f>
        <v>157.72870662460568</v>
      </c>
      <c r="E94" s="40">
        <f>(E92+E93)*10000/E7</f>
        <v>159.48963317384371</v>
      </c>
      <c r="F94" s="40">
        <f>(F92+F93)*10000/F7</f>
        <v>159.48963317384371</v>
      </c>
      <c r="G94" s="161">
        <f t="shared" si="6"/>
        <v>100</v>
      </c>
      <c r="H94" s="162">
        <f t="shared" si="7"/>
        <v>101.11642743221691</v>
      </c>
      <c r="I94" s="179">
        <f t="shared" si="5"/>
        <v>180.02392344497611</v>
      </c>
      <c r="K94" s="178"/>
    </row>
    <row r="95" spans="1:11" ht="63.75" customHeight="1" x14ac:dyDescent="0.25">
      <c r="A95" s="285">
        <v>14</v>
      </c>
      <c r="B95" s="180" t="s">
        <v>92</v>
      </c>
      <c r="C95" s="6">
        <v>0</v>
      </c>
      <c r="D95" s="145">
        <v>550</v>
      </c>
      <c r="E95" s="145">
        <v>550</v>
      </c>
      <c r="F95" s="145">
        <v>550</v>
      </c>
      <c r="G95" s="149">
        <f t="shared" si="6"/>
        <v>100</v>
      </c>
      <c r="H95" s="150">
        <f t="shared" si="7"/>
        <v>100</v>
      </c>
      <c r="I95" s="181" t="e">
        <f t="shared" si="5"/>
        <v>#DIV/0!</v>
      </c>
      <c r="K95" s="145"/>
    </row>
    <row r="96" spans="1:11" ht="52.5" customHeight="1" thickBot="1" x14ac:dyDescent="0.3">
      <c r="A96" s="286"/>
      <c r="B96" s="182" t="s">
        <v>93</v>
      </c>
      <c r="C96" s="96">
        <f>C95/C8*100</f>
        <v>0</v>
      </c>
      <c r="D96" s="175">
        <f>D95/D7*100</f>
        <v>86.750788643533127</v>
      </c>
      <c r="E96" s="175">
        <f>E95/E7*100</f>
        <v>87.719298245614027</v>
      </c>
      <c r="F96" s="175">
        <f>F95/F7*100</f>
        <v>87.719298245614027</v>
      </c>
      <c r="G96" s="161">
        <f t="shared" si="6"/>
        <v>100</v>
      </c>
      <c r="H96" s="162">
        <f t="shared" si="7"/>
        <v>101.11642743221689</v>
      </c>
      <c r="I96" s="179" t="e">
        <f t="shared" si="5"/>
        <v>#DIV/0!</v>
      </c>
      <c r="K96" s="175"/>
    </row>
    <row r="97" spans="1:11" x14ac:dyDescent="0.25">
      <c r="A97" s="285">
        <v>15</v>
      </c>
      <c r="B97" s="164" t="s">
        <v>94</v>
      </c>
      <c r="C97" s="6">
        <v>3</v>
      </c>
      <c r="D97" s="239">
        <v>13</v>
      </c>
      <c r="E97" s="147">
        <v>1</v>
      </c>
      <c r="F97" s="239">
        <v>5</v>
      </c>
      <c r="G97" s="149">
        <f t="shared" si="6"/>
        <v>500</v>
      </c>
      <c r="H97" s="150">
        <f t="shared" si="7"/>
        <v>38.461538461538467</v>
      </c>
      <c r="I97" s="181">
        <f t="shared" si="5"/>
        <v>166.66666666666669</v>
      </c>
      <c r="K97" s="239"/>
    </row>
    <row r="98" spans="1:11" x14ac:dyDescent="0.25">
      <c r="A98" s="290"/>
      <c r="B98" s="152" t="s">
        <v>95</v>
      </c>
      <c r="C98" s="14">
        <v>2</v>
      </c>
      <c r="D98" s="238">
        <v>12</v>
      </c>
      <c r="E98" s="195">
        <v>1</v>
      </c>
      <c r="F98" s="238">
        <v>4</v>
      </c>
      <c r="G98" s="154">
        <f t="shared" si="6"/>
        <v>400</v>
      </c>
      <c r="H98" s="155">
        <f t="shared" si="7"/>
        <v>33.333333333333329</v>
      </c>
      <c r="I98" s="188">
        <f t="shared" si="5"/>
        <v>200</v>
      </c>
      <c r="K98" s="238"/>
    </row>
    <row r="99" spans="1:11" x14ac:dyDescent="0.25">
      <c r="A99" s="290"/>
      <c r="B99" s="193" t="s">
        <v>96</v>
      </c>
      <c r="C99" s="29">
        <f>C98/C97</f>
        <v>0.66666666666666663</v>
      </c>
      <c r="D99" s="168">
        <f>D98/D97</f>
        <v>0.92307692307692313</v>
      </c>
      <c r="E99" s="168">
        <f>E98/E97</f>
        <v>1</v>
      </c>
      <c r="F99" s="168">
        <f>F98/F97</f>
        <v>0.8</v>
      </c>
      <c r="G99" s="154">
        <f t="shared" si="6"/>
        <v>80</v>
      </c>
      <c r="H99" s="155">
        <f t="shared" si="7"/>
        <v>86.666666666666671</v>
      </c>
      <c r="I99" s="188">
        <f t="shared" si="5"/>
        <v>120.00000000000001</v>
      </c>
      <c r="K99" s="168"/>
    </row>
    <row r="100" spans="1:11" ht="39.75" customHeight="1" x14ac:dyDescent="0.25">
      <c r="A100" s="290"/>
      <c r="B100" s="191" t="s">
        <v>97</v>
      </c>
      <c r="C100" s="14">
        <v>0</v>
      </c>
      <c r="D100" s="238">
        <v>0</v>
      </c>
      <c r="E100" s="195">
        <v>0</v>
      </c>
      <c r="F100" s="238">
        <v>0</v>
      </c>
      <c r="G100" s="154" t="e">
        <f t="shared" si="6"/>
        <v>#DIV/0!</v>
      </c>
      <c r="H100" s="155" t="e">
        <f t="shared" si="7"/>
        <v>#DIV/0!</v>
      </c>
      <c r="I100" s="188" t="e">
        <f t="shared" si="5"/>
        <v>#DIV/0!</v>
      </c>
      <c r="K100" s="238"/>
    </row>
    <row r="101" spans="1:11" ht="39.75" customHeight="1" x14ac:dyDescent="0.25">
      <c r="A101" s="290"/>
      <c r="B101" s="167" t="s">
        <v>98</v>
      </c>
      <c r="C101" s="29">
        <f>C100/C97</f>
        <v>0</v>
      </c>
      <c r="D101" s="168">
        <f>D100/D97</f>
        <v>0</v>
      </c>
      <c r="E101" s="168">
        <f>E100/E97</f>
        <v>0</v>
      </c>
      <c r="F101" s="168">
        <f>F100/F97</f>
        <v>0</v>
      </c>
      <c r="G101" s="154" t="e">
        <f t="shared" si="6"/>
        <v>#DIV/0!</v>
      </c>
      <c r="H101" s="155" t="e">
        <f t="shared" si="7"/>
        <v>#DIV/0!</v>
      </c>
      <c r="I101" s="188" t="e">
        <f t="shared" si="5"/>
        <v>#DIV/0!</v>
      </c>
      <c r="K101" s="168"/>
    </row>
    <row r="102" spans="1:11" ht="28.5" customHeight="1" x14ac:dyDescent="0.25">
      <c r="A102" s="290"/>
      <c r="B102" s="220" t="s">
        <v>99</v>
      </c>
      <c r="C102" s="98">
        <f>C97*100000/C8</f>
        <v>37500</v>
      </c>
      <c r="D102" s="221">
        <f>D97*100000/D7</f>
        <v>2050.4731861198738</v>
      </c>
      <c r="E102" s="221">
        <f>E97*100000/E7</f>
        <v>159.48963317384371</v>
      </c>
      <c r="F102" s="221">
        <f>F97*100000/F7</f>
        <v>797.44816586921854</v>
      </c>
      <c r="G102" s="154">
        <f t="shared" si="6"/>
        <v>500</v>
      </c>
      <c r="H102" s="155">
        <f t="shared" si="7"/>
        <v>38.890933627775738</v>
      </c>
      <c r="I102" s="188">
        <f t="shared" si="5"/>
        <v>2.126528442317916</v>
      </c>
      <c r="K102" s="221"/>
    </row>
    <row r="103" spans="1:11" ht="15.75" thickBot="1" x14ac:dyDescent="0.3">
      <c r="A103" s="286"/>
      <c r="B103" s="159" t="s">
        <v>100</v>
      </c>
      <c r="C103" s="21">
        <v>0</v>
      </c>
      <c r="D103" s="253">
        <v>0</v>
      </c>
      <c r="E103" s="222">
        <v>0</v>
      </c>
      <c r="F103" s="253">
        <v>0</v>
      </c>
      <c r="G103" s="161" t="e">
        <f t="shared" si="6"/>
        <v>#DIV/0!</v>
      </c>
      <c r="H103" s="162" t="e">
        <f t="shared" si="7"/>
        <v>#DIV/0!</v>
      </c>
      <c r="I103" s="179" t="e">
        <f t="shared" si="5"/>
        <v>#DIV/0!</v>
      </c>
      <c r="K103" s="253"/>
    </row>
    <row r="104" spans="1:11" ht="27" customHeight="1" thickBot="1" x14ac:dyDescent="0.3">
      <c r="A104" s="223">
        <v>16</v>
      </c>
      <c r="B104" s="224" t="s">
        <v>101</v>
      </c>
      <c r="C104" s="102">
        <v>98.7</v>
      </c>
      <c r="D104" s="240">
        <v>281.94</v>
      </c>
      <c r="E104" s="225">
        <v>135</v>
      </c>
      <c r="F104" s="240">
        <v>281.94</v>
      </c>
      <c r="G104" s="226">
        <f t="shared" si="6"/>
        <v>208.84444444444443</v>
      </c>
      <c r="H104" s="227">
        <f t="shared" si="7"/>
        <v>100</v>
      </c>
      <c r="I104" s="228">
        <f t="shared" si="5"/>
        <v>285.6534954407295</v>
      </c>
      <c r="K104" s="240"/>
    </row>
    <row r="105" spans="1:11" ht="42.75" customHeight="1" x14ac:dyDescent="0.25">
      <c r="A105" s="285">
        <v>17</v>
      </c>
      <c r="B105" s="180" t="s">
        <v>102</v>
      </c>
      <c r="C105" s="6"/>
      <c r="D105" s="239">
        <v>1029.3</v>
      </c>
      <c r="E105" s="145">
        <v>1867.3</v>
      </c>
      <c r="F105" s="239">
        <v>1029.3</v>
      </c>
      <c r="G105" s="149">
        <f t="shared" si="6"/>
        <v>55.122369196165586</v>
      </c>
      <c r="H105" s="150">
        <f t="shared" si="7"/>
        <v>100</v>
      </c>
      <c r="I105" s="181" t="e">
        <f t="shared" si="5"/>
        <v>#DIV/0!</v>
      </c>
      <c r="K105" s="239"/>
    </row>
    <row r="106" spans="1:11" ht="40.5" customHeight="1" x14ac:dyDescent="0.25">
      <c r="A106" s="290"/>
      <c r="B106" s="191" t="s">
        <v>103</v>
      </c>
      <c r="C106" s="14">
        <v>0</v>
      </c>
      <c r="D106" s="153">
        <v>0</v>
      </c>
      <c r="E106" s="153">
        <v>0</v>
      </c>
      <c r="F106" s="153">
        <v>0</v>
      </c>
      <c r="G106" s="154" t="e">
        <f t="shared" si="6"/>
        <v>#DIV/0!</v>
      </c>
      <c r="H106" s="155" t="e">
        <f t="shared" si="7"/>
        <v>#DIV/0!</v>
      </c>
      <c r="I106" s="188" t="e">
        <f t="shared" ref="I106:I123" si="8">F106/C106*100</f>
        <v>#DIV/0!</v>
      </c>
      <c r="K106" s="153"/>
    </row>
    <row r="107" spans="1:11" ht="42.75" customHeight="1" thickBot="1" x14ac:dyDescent="0.3">
      <c r="A107" s="286"/>
      <c r="B107" s="182" t="s">
        <v>104</v>
      </c>
      <c r="C107" s="32" t="e">
        <f>C106/C105</f>
        <v>#DIV/0!</v>
      </c>
      <c r="D107" s="171">
        <f>D106/D105</f>
        <v>0</v>
      </c>
      <c r="E107" s="171">
        <f>E106/E105</f>
        <v>0</v>
      </c>
      <c r="F107" s="171">
        <f>F106/F105</f>
        <v>0</v>
      </c>
      <c r="G107" s="161" t="e">
        <f t="shared" si="6"/>
        <v>#DIV/0!</v>
      </c>
      <c r="H107" s="162" t="e">
        <f t="shared" si="7"/>
        <v>#DIV/0!</v>
      </c>
      <c r="I107" s="179" t="e">
        <f t="shared" si="8"/>
        <v>#DIV/0!</v>
      </c>
      <c r="K107" s="171"/>
    </row>
    <row r="108" spans="1:11" ht="54" customHeight="1" x14ac:dyDescent="0.25">
      <c r="A108" s="285">
        <v>18</v>
      </c>
      <c r="B108" s="180" t="s">
        <v>105</v>
      </c>
      <c r="C108" s="6">
        <v>0</v>
      </c>
      <c r="D108" s="145">
        <f>D7</f>
        <v>634</v>
      </c>
      <c r="E108" s="145">
        <f>E7</f>
        <v>627</v>
      </c>
      <c r="F108" s="145">
        <f>F7</f>
        <v>627</v>
      </c>
      <c r="G108" s="149">
        <f t="shared" si="6"/>
        <v>100</v>
      </c>
      <c r="H108" s="150">
        <f t="shared" si="7"/>
        <v>98.895899053627758</v>
      </c>
      <c r="I108" s="181" t="e">
        <f t="shared" si="8"/>
        <v>#DIV/0!</v>
      </c>
      <c r="K108" s="145"/>
    </row>
    <row r="109" spans="1:11" ht="66" customHeight="1" thickBot="1" x14ac:dyDescent="0.3">
      <c r="A109" s="286"/>
      <c r="B109" s="182" t="s">
        <v>106</v>
      </c>
      <c r="C109" s="108">
        <f>C108/C8</f>
        <v>0</v>
      </c>
      <c r="D109" s="230">
        <f>D108/D7</f>
        <v>1</v>
      </c>
      <c r="E109" s="230">
        <f>E108/E7</f>
        <v>1</v>
      </c>
      <c r="F109" s="230">
        <f>F108/F7</f>
        <v>1</v>
      </c>
      <c r="G109" s="161">
        <f t="shared" si="6"/>
        <v>100</v>
      </c>
      <c r="H109" s="162">
        <f t="shared" si="7"/>
        <v>100</v>
      </c>
      <c r="I109" s="179" t="e">
        <f t="shared" si="8"/>
        <v>#DIV/0!</v>
      </c>
      <c r="K109" s="230"/>
    </row>
    <row r="110" spans="1:11" ht="54" customHeight="1" x14ac:dyDescent="0.25">
      <c r="A110" s="285">
        <v>19</v>
      </c>
      <c r="B110" s="180" t="s">
        <v>107</v>
      </c>
      <c r="C110" s="6">
        <v>0.5</v>
      </c>
      <c r="D110" s="145">
        <v>9.1999999999999993</v>
      </c>
      <c r="E110" s="145">
        <v>9.1999999999999993</v>
      </c>
      <c r="F110" s="145">
        <v>9.1999999999999993</v>
      </c>
      <c r="G110" s="149">
        <f t="shared" si="6"/>
        <v>100</v>
      </c>
      <c r="H110" s="150">
        <f t="shared" si="7"/>
        <v>100</v>
      </c>
      <c r="I110" s="181">
        <f t="shared" si="8"/>
        <v>1839.9999999999998</v>
      </c>
      <c r="K110" s="145"/>
    </row>
    <row r="111" spans="1:11" ht="66" customHeight="1" x14ac:dyDescent="0.25">
      <c r="A111" s="290"/>
      <c r="B111" s="191" t="s">
        <v>108</v>
      </c>
      <c r="C111" s="14">
        <v>0.5</v>
      </c>
      <c r="D111" s="153">
        <v>8.9</v>
      </c>
      <c r="E111" s="153">
        <v>8.9</v>
      </c>
      <c r="F111" s="153">
        <v>8.9</v>
      </c>
      <c r="G111" s="154">
        <f t="shared" si="6"/>
        <v>100</v>
      </c>
      <c r="H111" s="155">
        <f t="shared" si="7"/>
        <v>100</v>
      </c>
      <c r="I111" s="188">
        <f t="shared" si="8"/>
        <v>1780</v>
      </c>
      <c r="K111" s="153"/>
    </row>
    <row r="112" spans="1:11" ht="115.5" thickBot="1" x14ac:dyDescent="0.3">
      <c r="A112" s="286"/>
      <c r="B112" s="182" t="s">
        <v>109</v>
      </c>
      <c r="C112" s="108">
        <f>C111/C110</f>
        <v>1</v>
      </c>
      <c r="D112" s="229">
        <f>D111/D110</f>
        <v>0.96739130434782616</v>
      </c>
      <c r="E112" s="229">
        <f>E111/E110</f>
        <v>0.96739130434782616</v>
      </c>
      <c r="F112" s="229">
        <f>F111/F110</f>
        <v>0.96739130434782616</v>
      </c>
      <c r="G112" s="161">
        <f t="shared" si="6"/>
        <v>100</v>
      </c>
      <c r="H112" s="162">
        <f t="shared" si="7"/>
        <v>100</v>
      </c>
      <c r="I112" s="179">
        <f t="shared" si="8"/>
        <v>96.739130434782624</v>
      </c>
      <c r="K112" s="229"/>
    </row>
    <row r="113" spans="1:11" ht="25.5" x14ac:dyDescent="0.25">
      <c r="A113" s="285">
        <v>20</v>
      </c>
      <c r="B113" s="180" t="s">
        <v>110</v>
      </c>
      <c r="C113" s="6">
        <v>63108</v>
      </c>
      <c r="D113" s="145">
        <v>63108</v>
      </c>
      <c r="E113" s="145">
        <v>63108</v>
      </c>
      <c r="F113" s="145">
        <v>63108</v>
      </c>
      <c r="G113" s="149">
        <f t="shared" si="6"/>
        <v>100</v>
      </c>
      <c r="H113" s="150">
        <f t="shared" si="7"/>
        <v>100</v>
      </c>
      <c r="I113" s="181">
        <f t="shared" si="8"/>
        <v>100</v>
      </c>
      <c r="K113" s="145"/>
    </row>
    <row r="114" spans="1:11" ht="51" x14ac:dyDescent="0.25">
      <c r="A114" s="290"/>
      <c r="B114" s="191" t="s">
        <v>111</v>
      </c>
      <c r="C114" s="14">
        <v>39000</v>
      </c>
      <c r="D114" s="153">
        <v>39000</v>
      </c>
      <c r="E114" s="153">
        <v>39000</v>
      </c>
      <c r="F114" s="153">
        <v>39000</v>
      </c>
      <c r="G114" s="154">
        <f t="shared" si="6"/>
        <v>100</v>
      </c>
      <c r="H114" s="155">
        <f t="shared" si="7"/>
        <v>100</v>
      </c>
      <c r="I114" s="188">
        <f t="shared" si="8"/>
        <v>100</v>
      </c>
      <c r="K114" s="153"/>
    </row>
    <row r="115" spans="1:11" ht="77.25" customHeight="1" thickBot="1" x14ac:dyDescent="0.3">
      <c r="A115" s="286"/>
      <c r="B115" s="182" t="s">
        <v>112</v>
      </c>
      <c r="C115" s="108">
        <f>C114/C113</f>
        <v>0.61798821068644227</v>
      </c>
      <c r="D115" s="229">
        <f>D114/D113</f>
        <v>0.61798821068644227</v>
      </c>
      <c r="E115" s="229">
        <f>E114/E113</f>
        <v>0.61798821068644227</v>
      </c>
      <c r="F115" s="229">
        <f>F114/F113</f>
        <v>0.61798821068644227</v>
      </c>
      <c r="G115" s="161">
        <f t="shared" si="6"/>
        <v>100</v>
      </c>
      <c r="H115" s="162">
        <f t="shared" si="7"/>
        <v>100</v>
      </c>
      <c r="I115" s="179">
        <f t="shared" si="8"/>
        <v>100</v>
      </c>
      <c r="K115" s="229"/>
    </row>
    <row r="116" spans="1:11" ht="54" customHeight="1" x14ac:dyDescent="0.25">
      <c r="A116" s="285">
        <v>21</v>
      </c>
      <c r="B116" s="180" t="s">
        <v>113</v>
      </c>
      <c r="C116" s="6">
        <v>71</v>
      </c>
      <c r="D116" s="239">
        <v>21</v>
      </c>
      <c r="E116" s="145">
        <v>20</v>
      </c>
      <c r="F116" s="239">
        <v>20</v>
      </c>
      <c r="G116" s="149">
        <f t="shared" si="6"/>
        <v>100</v>
      </c>
      <c r="H116" s="150">
        <f t="shared" si="7"/>
        <v>95.238095238095227</v>
      </c>
      <c r="I116" s="181">
        <f t="shared" si="8"/>
        <v>28.169014084507044</v>
      </c>
      <c r="K116" s="239"/>
    </row>
    <row r="117" spans="1:11" ht="25.5" customHeight="1" x14ac:dyDescent="0.25">
      <c r="A117" s="290"/>
      <c r="B117" s="191" t="s">
        <v>114</v>
      </c>
      <c r="C117" s="14">
        <v>38</v>
      </c>
      <c r="D117" s="238">
        <v>21</v>
      </c>
      <c r="E117" s="153">
        <v>20</v>
      </c>
      <c r="F117" s="238">
        <v>20</v>
      </c>
      <c r="G117" s="154">
        <f t="shared" si="6"/>
        <v>100</v>
      </c>
      <c r="H117" s="155">
        <f t="shared" si="7"/>
        <v>95.238095238095227</v>
      </c>
      <c r="I117" s="188">
        <f t="shared" si="8"/>
        <v>52.631578947368418</v>
      </c>
      <c r="K117" s="238"/>
    </row>
    <row r="118" spans="1:11" ht="27.75" customHeight="1" thickBot="1" x14ac:dyDescent="0.3">
      <c r="A118" s="286"/>
      <c r="B118" s="182" t="s">
        <v>115</v>
      </c>
      <c r="C118" s="108">
        <f>C117/C116</f>
        <v>0.53521126760563376</v>
      </c>
      <c r="D118" s="229">
        <f>D117/D116</f>
        <v>1</v>
      </c>
      <c r="E118" s="229">
        <f>E117/E116</f>
        <v>1</v>
      </c>
      <c r="F118" s="229">
        <f>F117/F116</f>
        <v>1</v>
      </c>
      <c r="G118" s="161">
        <f t="shared" si="6"/>
        <v>100</v>
      </c>
      <c r="H118" s="162">
        <f t="shared" si="7"/>
        <v>100</v>
      </c>
      <c r="I118" s="179">
        <f t="shared" si="8"/>
        <v>186.84210526315792</v>
      </c>
      <c r="K118" s="229"/>
    </row>
    <row r="119" spans="1:11" ht="51.75" customHeight="1" x14ac:dyDescent="0.25">
      <c r="A119" s="285">
        <v>22</v>
      </c>
      <c r="B119" s="180" t="s">
        <v>116</v>
      </c>
      <c r="C119" s="6">
        <v>4800</v>
      </c>
      <c r="D119" s="241">
        <v>3300</v>
      </c>
      <c r="E119" s="145">
        <v>3300</v>
      </c>
      <c r="F119" s="241">
        <v>1100</v>
      </c>
      <c r="G119" s="149">
        <f t="shared" si="6"/>
        <v>33.333333333333329</v>
      </c>
      <c r="H119" s="150">
        <f t="shared" si="7"/>
        <v>33.333333333333329</v>
      </c>
      <c r="I119" s="181">
        <f t="shared" si="8"/>
        <v>22.916666666666664</v>
      </c>
      <c r="K119" s="241"/>
    </row>
    <row r="120" spans="1:11" ht="54.75" customHeight="1" x14ac:dyDescent="0.25">
      <c r="A120" s="290"/>
      <c r="B120" s="191" t="s">
        <v>117</v>
      </c>
      <c r="C120" s="14">
        <v>1470</v>
      </c>
      <c r="D120" s="242">
        <v>1300</v>
      </c>
      <c r="E120" s="153">
        <v>1130</v>
      </c>
      <c r="F120" s="242">
        <v>530</v>
      </c>
      <c r="G120" s="154">
        <f t="shared" si="6"/>
        <v>46.902654867256636</v>
      </c>
      <c r="H120" s="155">
        <f t="shared" si="7"/>
        <v>40.769230769230766</v>
      </c>
      <c r="I120" s="188">
        <f t="shared" si="8"/>
        <v>36.054421768707485</v>
      </c>
      <c r="K120" s="242"/>
    </row>
    <row r="121" spans="1:11" ht="65.25" customHeight="1" thickBot="1" x14ac:dyDescent="0.3">
      <c r="A121" s="286"/>
      <c r="B121" s="182" t="s">
        <v>118</v>
      </c>
      <c r="C121" s="108">
        <f>C120/C8</f>
        <v>183.75</v>
      </c>
      <c r="D121" s="229">
        <f>D120/D7</f>
        <v>2.0504731861198739</v>
      </c>
      <c r="E121" s="229">
        <f>E120/E7</f>
        <v>1.8022328548644337</v>
      </c>
      <c r="F121" s="229">
        <f>F120/F7</f>
        <v>0.84529505582137165</v>
      </c>
      <c r="G121" s="161">
        <f t="shared" si="6"/>
        <v>46.902654867256643</v>
      </c>
      <c r="H121" s="162">
        <f t="shared" si="7"/>
        <v>41.22438964544228</v>
      </c>
      <c r="I121" s="179">
        <f t="shared" si="8"/>
        <v>0.46002452017489615</v>
      </c>
      <c r="K121" s="229"/>
    </row>
    <row r="122" spans="1:11" ht="54" customHeight="1" x14ac:dyDescent="0.25">
      <c r="A122" s="285">
        <v>23</v>
      </c>
      <c r="B122" s="180" t="s">
        <v>119</v>
      </c>
      <c r="C122" s="6">
        <v>295</v>
      </c>
      <c r="D122" s="239">
        <v>302</v>
      </c>
      <c r="E122" s="145">
        <v>302</v>
      </c>
      <c r="F122" s="239">
        <v>303</v>
      </c>
      <c r="G122" s="149">
        <f t="shared" si="6"/>
        <v>100.33112582781456</v>
      </c>
      <c r="H122" s="150">
        <f t="shared" si="7"/>
        <v>100.33112582781456</v>
      </c>
      <c r="I122" s="181">
        <f t="shared" si="8"/>
        <v>102.71186440677967</v>
      </c>
      <c r="K122" s="239"/>
    </row>
    <row r="123" spans="1:11" ht="51.75" customHeight="1" thickBot="1" x14ac:dyDescent="0.3">
      <c r="A123" s="286"/>
      <c r="B123" s="182" t="s">
        <v>120</v>
      </c>
      <c r="C123" s="108">
        <f>C122/C7</f>
        <v>0.32668881506090808</v>
      </c>
      <c r="D123" s="229">
        <f>D122/D7</f>
        <v>0.47634069400630913</v>
      </c>
      <c r="E123" s="229">
        <f>E122/E7</f>
        <v>0.48165869218500795</v>
      </c>
      <c r="F123" s="229">
        <f>F122/F7</f>
        <v>0.48325358851674644</v>
      </c>
      <c r="G123" s="161">
        <f t="shared" si="6"/>
        <v>100.33112582781459</v>
      </c>
      <c r="H123" s="162">
        <f t="shared" si="7"/>
        <v>101.45125003960835</v>
      </c>
      <c r="I123" s="179">
        <f t="shared" si="8"/>
        <v>147.92474251885491</v>
      </c>
      <c r="K123" s="229"/>
    </row>
    <row r="124" spans="1:11" ht="15.75" thickBot="1" x14ac:dyDescent="0.3">
      <c r="A124" s="111"/>
      <c r="B124" s="111"/>
      <c r="C124" s="229"/>
      <c r="D124" s="229"/>
      <c r="E124" s="229"/>
      <c r="F124" s="229"/>
      <c r="G124" s="112"/>
      <c r="H124" s="112"/>
      <c r="I124" s="112"/>
      <c r="K124" s="239"/>
    </row>
    <row r="125" spans="1:11" ht="15.75" thickBot="1" x14ac:dyDescent="0.3">
      <c r="A125" s="111"/>
      <c r="B125" s="111" t="s">
        <v>172</v>
      </c>
      <c r="C125" s="112"/>
      <c r="D125" s="112"/>
      <c r="E125" s="112"/>
      <c r="F125" s="112"/>
      <c r="G125" s="112"/>
      <c r="H125" s="112"/>
      <c r="I125" s="112"/>
      <c r="K125" s="229"/>
    </row>
    <row r="126" spans="1:11" x14ac:dyDescent="0.25">
      <c r="A126" s="111"/>
      <c r="B126" s="111" t="s">
        <v>121</v>
      </c>
      <c r="C126" s="112"/>
      <c r="D126" s="112"/>
      <c r="E126" s="112"/>
      <c r="F126" s="112"/>
      <c r="G126" s="112"/>
      <c r="H126" s="112"/>
      <c r="I126" s="112"/>
    </row>
  </sheetData>
  <mergeCells count="30">
    <mergeCell ref="A2:I2"/>
    <mergeCell ref="A3:I3"/>
    <mergeCell ref="A5:A6"/>
    <mergeCell ref="B5:B6"/>
    <mergeCell ref="C5:C6"/>
    <mergeCell ref="D5:D6"/>
    <mergeCell ref="E5:E6"/>
    <mergeCell ref="F5:F6"/>
    <mergeCell ref="A90:A91"/>
    <mergeCell ref="A7:A10"/>
    <mergeCell ref="A11:A17"/>
    <mergeCell ref="A18:A19"/>
    <mergeCell ref="A20:A21"/>
    <mergeCell ref="A22:A23"/>
    <mergeCell ref="A24:A55"/>
    <mergeCell ref="A56:A57"/>
    <mergeCell ref="A58:A59"/>
    <mergeCell ref="A60:A82"/>
    <mergeCell ref="A83:A86"/>
    <mergeCell ref="A87:A89"/>
    <mergeCell ref="A113:A115"/>
    <mergeCell ref="A116:A118"/>
    <mergeCell ref="A119:A121"/>
    <mergeCell ref="A122:A123"/>
    <mergeCell ref="A92:A94"/>
    <mergeCell ref="A95:A96"/>
    <mergeCell ref="A97:A103"/>
    <mergeCell ref="A105:A107"/>
    <mergeCell ref="A108:A109"/>
    <mergeCell ref="A110:A112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D20" sqref="D20"/>
    </sheetView>
  </sheetViews>
  <sheetFormatPr defaultRowHeight="15" x14ac:dyDescent="0.25"/>
  <cols>
    <col min="1" max="1" width="19" customWidth="1"/>
    <col min="2" max="2" width="23" customWidth="1"/>
    <col min="3" max="3" width="21.140625" customWidth="1"/>
    <col min="4" max="4" width="25" customWidth="1"/>
  </cols>
  <sheetData>
    <row r="1" spans="1:4" ht="20.25" x14ac:dyDescent="0.3">
      <c r="A1" s="278" t="s">
        <v>127</v>
      </c>
      <c r="B1" s="278"/>
      <c r="C1" s="278"/>
      <c r="D1" s="278"/>
    </row>
    <row r="2" spans="1:4" x14ac:dyDescent="0.25">
      <c r="A2" s="279" t="s">
        <v>176</v>
      </c>
      <c r="B2" s="279"/>
      <c r="C2" s="279"/>
      <c r="D2" s="279"/>
    </row>
    <row r="3" spans="1:4" ht="14.45" x14ac:dyDescent="0.3">
      <c r="A3" s="115"/>
      <c r="B3" s="115"/>
      <c r="C3" s="115"/>
      <c r="D3" s="115"/>
    </row>
    <row r="4" spans="1:4" ht="18" x14ac:dyDescent="0.25">
      <c r="A4" s="276" t="s">
        <v>160</v>
      </c>
      <c r="B4" s="276"/>
      <c r="C4" s="276"/>
      <c r="D4" s="276"/>
    </row>
    <row r="5" spans="1:4" x14ac:dyDescent="0.25">
      <c r="A5" s="116" t="s">
        <v>129</v>
      </c>
      <c r="B5" s="117" t="s">
        <v>130</v>
      </c>
      <c r="C5" s="116" t="s">
        <v>131</v>
      </c>
      <c r="D5" s="116" t="s">
        <v>132</v>
      </c>
    </row>
    <row r="6" spans="1:4" x14ac:dyDescent="0.25">
      <c r="A6" s="118" t="s">
        <v>133</v>
      </c>
      <c r="B6" s="119" t="s">
        <v>134</v>
      </c>
      <c r="C6" s="120" t="s">
        <v>135</v>
      </c>
      <c r="D6" s="120" t="s">
        <v>136</v>
      </c>
    </row>
    <row r="7" spans="1:4" x14ac:dyDescent="0.25">
      <c r="A7" s="121" t="s">
        <v>137</v>
      </c>
      <c r="B7" s="122"/>
      <c r="C7" s="123"/>
      <c r="D7" s="123"/>
    </row>
    <row r="8" spans="1:4" x14ac:dyDescent="0.25">
      <c r="A8" s="124" t="s">
        <v>138</v>
      </c>
      <c r="B8" s="125">
        <v>2440</v>
      </c>
      <c r="C8" s="126">
        <v>300</v>
      </c>
      <c r="D8" s="126">
        <f>B8/10*C8</f>
        <v>73200</v>
      </c>
    </row>
    <row r="9" spans="1:4" x14ac:dyDescent="0.25">
      <c r="A9" s="124" t="s">
        <v>139</v>
      </c>
      <c r="B9" s="125">
        <v>127.6</v>
      </c>
      <c r="C9" s="126">
        <v>300</v>
      </c>
      <c r="D9" s="126">
        <f>B9/10*C9</f>
        <v>3828</v>
      </c>
    </row>
    <row r="10" spans="1:4" x14ac:dyDescent="0.25">
      <c r="A10" s="124" t="s">
        <v>140</v>
      </c>
      <c r="B10" s="125">
        <v>881</v>
      </c>
      <c r="C10" s="126">
        <v>300</v>
      </c>
      <c r="D10" s="126">
        <f>B10/10*C10</f>
        <v>26430</v>
      </c>
    </row>
    <row r="11" spans="1:4" x14ac:dyDescent="0.25">
      <c r="A11" s="124" t="s">
        <v>141</v>
      </c>
      <c r="B11" s="125">
        <v>386.2</v>
      </c>
      <c r="C11" s="126">
        <v>300</v>
      </c>
      <c r="D11" s="126">
        <f>B11/10*C11</f>
        <v>11586</v>
      </c>
    </row>
    <row r="12" spans="1:4" x14ac:dyDescent="0.25">
      <c r="A12" s="124" t="s">
        <v>142</v>
      </c>
      <c r="B12" s="125"/>
      <c r="C12" s="126">
        <v>250</v>
      </c>
      <c r="D12" s="126">
        <f>B12/10*C12</f>
        <v>0</v>
      </c>
    </row>
    <row r="13" spans="1:4" x14ac:dyDescent="0.25">
      <c r="A13" s="127" t="s">
        <v>143</v>
      </c>
      <c r="B13" s="128">
        <f>B8+B9+B10+B11+B12</f>
        <v>3834.7999999999997</v>
      </c>
      <c r="C13" s="126" t="s">
        <v>144</v>
      </c>
      <c r="D13" s="129">
        <f>D8+D9+D10+D11+D12</f>
        <v>115044</v>
      </c>
    </row>
    <row r="14" spans="1:4" x14ac:dyDescent="0.25">
      <c r="A14" s="124" t="s">
        <v>145</v>
      </c>
      <c r="B14" s="130"/>
      <c r="C14" s="126">
        <v>30</v>
      </c>
      <c r="D14" s="126">
        <f>B14/10*C14</f>
        <v>0</v>
      </c>
    </row>
    <row r="15" spans="1:4" x14ac:dyDescent="0.25">
      <c r="A15" s="123" t="s">
        <v>146</v>
      </c>
      <c r="B15" s="131"/>
      <c r="C15" s="126">
        <v>10</v>
      </c>
      <c r="D15" s="126">
        <f>B15*C15/1000</f>
        <v>0</v>
      </c>
    </row>
    <row r="16" spans="1:4" x14ac:dyDescent="0.25">
      <c r="A16" s="123" t="s">
        <v>147</v>
      </c>
      <c r="B16" s="132">
        <v>140</v>
      </c>
      <c r="C16" s="126">
        <v>37.5</v>
      </c>
      <c r="D16" s="126">
        <f>B16/10*C16</f>
        <v>525</v>
      </c>
    </row>
    <row r="17" spans="1:4" x14ac:dyDescent="0.25">
      <c r="A17" s="123" t="s">
        <v>148</v>
      </c>
      <c r="B17" s="132">
        <v>600</v>
      </c>
      <c r="C17" s="126">
        <v>10</v>
      </c>
      <c r="D17" s="126">
        <f>B17/10*C17</f>
        <v>600</v>
      </c>
    </row>
    <row r="18" spans="1:4" x14ac:dyDescent="0.25">
      <c r="A18" s="123" t="s">
        <v>149</v>
      </c>
      <c r="B18" s="132">
        <v>200</v>
      </c>
      <c r="C18" s="126">
        <v>30</v>
      </c>
      <c r="D18" s="126">
        <f>B18/10*C18</f>
        <v>600</v>
      </c>
    </row>
    <row r="19" spans="1:4" x14ac:dyDescent="0.25">
      <c r="A19" s="123" t="s">
        <v>150</v>
      </c>
      <c r="B19" s="132"/>
      <c r="C19" s="126">
        <v>9</v>
      </c>
      <c r="D19" s="126">
        <f>B19/10*C19</f>
        <v>0</v>
      </c>
    </row>
    <row r="20" spans="1:4" x14ac:dyDescent="0.25">
      <c r="A20" s="121" t="s">
        <v>151</v>
      </c>
      <c r="B20" s="132" t="s">
        <v>144</v>
      </c>
      <c r="C20" s="126" t="s">
        <v>144</v>
      </c>
      <c r="D20" s="129">
        <f>D13+D14+D15+D16+D17+D18+D19</f>
        <v>116769</v>
      </c>
    </row>
    <row r="21" spans="1:4" ht="14.45" x14ac:dyDescent="0.3">
      <c r="A21" s="133"/>
      <c r="B21" s="133"/>
      <c r="C21" s="133"/>
      <c r="D21" s="133"/>
    </row>
    <row r="22" spans="1:4" ht="18" x14ac:dyDescent="0.25">
      <c r="A22" s="276" t="s">
        <v>152</v>
      </c>
      <c r="B22" s="276"/>
      <c r="C22" s="276"/>
      <c r="D22" s="276"/>
    </row>
    <row r="23" spans="1:4" x14ac:dyDescent="0.25">
      <c r="A23" s="116" t="s">
        <v>153</v>
      </c>
      <c r="B23" s="117" t="s">
        <v>130</v>
      </c>
      <c r="C23" s="116" t="s">
        <v>131</v>
      </c>
      <c r="D23" s="116" t="s">
        <v>132</v>
      </c>
    </row>
    <row r="24" spans="1:4" x14ac:dyDescent="0.25">
      <c r="A24" s="118" t="s">
        <v>133</v>
      </c>
      <c r="B24" s="119" t="s">
        <v>134</v>
      </c>
      <c r="C24" s="120" t="s">
        <v>135</v>
      </c>
      <c r="D24" s="120" t="s">
        <v>136</v>
      </c>
    </row>
    <row r="25" spans="1:4" x14ac:dyDescent="0.25">
      <c r="A25" s="121" t="s">
        <v>137</v>
      </c>
      <c r="B25" s="123"/>
      <c r="C25" s="123"/>
      <c r="D25" s="121"/>
    </row>
    <row r="26" spans="1:4" x14ac:dyDescent="0.25">
      <c r="A26" s="123" t="s">
        <v>138</v>
      </c>
      <c r="B26" s="132">
        <v>1692</v>
      </c>
      <c r="C26" s="126">
        <v>300</v>
      </c>
      <c r="D26" s="126">
        <f>B26/10*C26</f>
        <v>50760</v>
      </c>
    </row>
    <row r="27" spans="1:4" x14ac:dyDescent="0.25">
      <c r="A27" s="123" t="s">
        <v>139</v>
      </c>
      <c r="B27" s="132">
        <v>164.3</v>
      </c>
      <c r="C27" s="126">
        <v>300</v>
      </c>
      <c r="D27" s="126">
        <f>B27/10*C27</f>
        <v>4929</v>
      </c>
    </row>
    <row r="28" spans="1:4" x14ac:dyDescent="0.25">
      <c r="A28" s="123" t="s">
        <v>140</v>
      </c>
      <c r="B28" s="132">
        <v>212.6</v>
      </c>
      <c r="C28" s="126">
        <v>300</v>
      </c>
      <c r="D28" s="126">
        <f>B28/10*C28</f>
        <v>6377.9999999999991</v>
      </c>
    </row>
    <row r="29" spans="1:4" x14ac:dyDescent="0.25">
      <c r="A29" s="123" t="s">
        <v>141</v>
      </c>
      <c r="B29" s="132">
        <v>51</v>
      </c>
      <c r="C29" s="126">
        <v>300</v>
      </c>
      <c r="D29" s="126">
        <f>B29/10*C29</f>
        <v>1530</v>
      </c>
    </row>
    <row r="30" spans="1:4" x14ac:dyDescent="0.25">
      <c r="A30" s="123" t="s">
        <v>142</v>
      </c>
      <c r="B30" s="132">
        <v>0.6</v>
      </c>
      <c r="C30" s="126">
        <v>250</v>
      </c>
      <c r="D30" s="126">
        <f>B30/10*C30</f>
        <v>15</v>
      </c>
    </row>
    <row r="31" spans="1:4" x14ac:dyDescent="0.25">
      <c r="A31" s="121" t="s">
        <v>143</v>
      </c>
      <c r="B31" s="129">
        <f>B26+B27+B28+B29+B30</f>
        <v>2120.5</v>
      </c>
      <c r="C31" s="126" t="s">
        <v>144</v>
      </c>
      <c r="D31" s="129">
        <f>D26+D27+D28+D29+D30</f>
        <v>63612</v>
      </c>
    </row>
    <row r="32" spans="1:4" x14ac:dyDescent="0.25">
      <c r="A32" s="123" t="s">
        <v>145</v>
      </c>
      <c r="B32" s="132">
        <v>9700</v>
      </c>
      <c r="C32" s="126">
        <v>30</v>
      </c>
      <c r="D32" s="126">
        <f>B32/10*C32</f>
        <v>29100</v>
      </c>
    </row>
    <row r="33" spans="1:4" x14ac:dyDescent="0.25">
      <c r="A33" s="123" t="s">
        <v>146</v>
      </c>
      <c r="B33" s="132">
        <v>50</v>
      </c>
      <c r="C33" s="126">
        <v>10</v>
      </c>
      <c r="D33" s="126">
        <f>B33*C33/1000</f>
        <v>0.5</v>
      </c>
    </row>
    <row r="34" spans="1:4" x14ac:dyDescent="0.25">
      <c r="A34" s="123" t="s">
        <v>147</v>
      </c>
      <c r="B34" s="132">
        <v>46</v>
      </c>
      <c r="C34" s="126">
        <v>37.5</v>
      </c>
      <c r="D34" s="134">
        <f>B34/10*C34</f>
        <v>172.5</v>
      </c>
    </row>
    <row r="35" spans="1:4" x14ac:dyDescent="0.25">
      <c r="A35" s="123" t="s">
        <v>148</v>
      </c>
      <c r="B35" s="132">
        <v>90</v>
      </c>
      <c r="C35" s="126">
        <v>10</v>
      </c>
      <c r="D35" s="126">
        <f>B35/10*C35</f>
        <v>90</v>
      </c>
    </row>
    <row r="36" spans="1:4" x14ac:dyDescent="0.25">
      <c r="A36" s="123" t="s">
        <v>149</v>
      </c>
      <c r="B36" s="132">
        <v>190</v>
      </c>
      <c r="C36" s="126">
        <v>30</v>
      </c>
      <c r="D36" s="126">
        <f>B36/10*C36</f>
        <v>570</v>
      </c>
    </row>
    <row r="37" spans="1:4" x14ac:dyDescent="0.25">
      <c r="A37" s="123" t="s">
        <v>150</v>
      </c>
      <c r="B37" s="132"/>
      <c r="C37" s="126">
        <v>9</v>
      </c>
      <c r="D37" s="126">
        <f>B37/10*C37</f>
        <v>0</v>
      </c>
    </row>
    <row r="38" spans="1:4" x14ac:dyDescent="0.25">
      <c r="A38" s="121" t="s">
        <v>151</v>
      </c>
      <c r="B38" s="132" t="s">
        <v>144</v>
      </c>
      <c r="C38" s="126" t="s">
        <v>144</v>
      </c>
      <c r="D38" s="135">
        <f>SUM(D31:D37)</f>
        <v>93545</v>
      </c>
    </row>
    <row r="39" spans="1:4" x14ac:dyDescent="0.25">
      <c r="A39" s="136"/>
      <c r="B39" s="136"/>
      <c r="C39" s="136"/>
      <c r="D39" s="136"/>
    </row>
    <row r="40" spans="1:4" ht="18" x14ac:dyDescent="0.25">
      <c r="A40" s="276" t="s">
        <v>50</v>
      </c>
      <c r="B40" s="276"/>
      <c r="C40" s="276"/>
      <c r="D40" s="276"/>
    </row>
    <row r="41" spans="1:4" x14ac:dyDescent="0.25">
      <c r="A41" s="116" t="s">
        <v>153</v>
      </c>
      <c r="B41" s="117" t="s">
        <v>130</v>
      </c>
      <c r="C41" s="116" t="s">
        <v>131</v>
      </c>
      <c r="D41" s="116" t="s">
        <v>132</v>
      </c>
    </row>
    <row r="42" spans="1:4" x14ac:dyDescent="0.25">
      <c r="A42" s="118" t="s">
        <v>133</v>
      </c>
      <c r="B42" s="119" t="s">
        <v>134</v>
      </c>
      <c r="C42" s="120" t="s">
        <v>135</v>
      </c>
      <c r="D42" s="120" t="s">
        <v>136</v>
      </c>
    </row>
    <row r="43" spans="1:4" x14ac:dyDescent="0.25">
      <c r="A43" s="121" t="s">
        <v>137</v>
      </c>
      <c r="B43" s="123"/>
      <c r="C43" s="123"/>
      <c r="D43" s="121"/>
    </row>
    <row r="44" spans="1:4" x14ac:dyDescent="0.25">
      <c r="A44" s="123" t="s">
        <v>138</v>
      </c>
      <c r="B44" s="132">
        <v>677.6</v>
      </c>
      <c r="C44" s="126">
        <v>300</v>
      </c>
      <c r="D44" s="126">
        <f>B44/10*C44</f>
        <v>20328</v>
      </c>
    </row>
    <row r="45" spans="1:4" x14ac:dyDescent="0.25">
      <c r="A45" s="123" t="s">
        <v>139</v>
      </c>
      <c r="B45" s="132">
        <v>55.1</v>
      </c>
      <c r="C45" s="126">
        <v>300</v>
      </c>
      <c r="D45" s="126">
        <f>B45/10*C45</f>
        <v>1653</v>
      </c>
    </row>
    <row r="46" spans="1:4" x14ac:dyDescent="0.25">
      <c r="A46" s="123" t="s">
        <v>140</v>
      </c>
      <c r="B46" s="132">
        <v>361.2</v>
      </c>
      <c r="C46" s="126">
        <v>300</v>
      </c>
      <c r="D46" s="126">
        <f>B46/10*C46</f>
        <v>10836</v>
      </c>
    </row>
    <row r="47" spans="1:4" x14ac:dyDescent="0.25">
      <c r="A47" s="123" t="s">
        <v>141</v>
      </c>
      <c r="B47" s="132">
        <v>18.5</v>
      </c>
      <c r="C47" s="126">
        <v>300</v>
      </c>
      <c r="D47" s="126">
        <f>B47/10*C47</f>
        <v>555</v>
      </c>
    </row>
    <row r="48" spans="1:4" x14ac:dyDescent="0.25">
      <c r="A48" s="123" t="s">
        <v>142</v>
      </c>
      <c r="B48" s="132">
        <v>0.8</v>
      </c>
      <c r="C48" s="126">
        <v>250</v>
      </c>
      <c r="D48" s="126">
        <f>B48/10*C48</f>
        <v>20</v>
      </c>
    </row>
    <row r="49" spans="1:4" x14ac:dyDescent="0.25">
      <c r="A49" s="121" t="s">
        <v>143</v>
      </c>
      <c r="B49" s="129">
        <f>B44+B45+B46+B47+B48</f>
        <v>1113.2</v>
      </c>
      <c r="C49" s="126" t="s">
        <v>144</v>
      </c>
      <c r="D49" s="129">
        <f>D44+D45+D46+D47+D48</f>
        <v>33392</v>
      </c>
    </row>
    <row r="50" spans="1:4" x14ac:dyDescent="0.25">
      <c r="A50" s="123" t="s">
        <v>145</v>
      </c>
      <c r="B50" s="132">
        <v>1700</v>
      </c>
      <c r="C50" s="126">
        <v>30</v>
      </c>
      <c r="D50" s="126">
        <f>B50/10*C50</f>
        <v>5100</v>
      </c>
    </row>
    <row r="51" spans="1:4" x14ac:dyDescent="0.25">
      <c r="A51" s="123" t="s">
        <v>146</v>
      </c>
      <c r="B51" s="132"/>
      <c r="C51" s="126">
        <v>10</v>
      </c>
      <c r="D51" s="126">
        <f>B51*C51/1000</f>
        <v>0</v>
      </c>
    </row>
    <row r="52" spans="1:4" x14ac:dyDescent="0.25">
      <c r="A52" s="123" t="s">
        <v>147</v>
      </c>
      <c r="B52" s="132">
        <v>70</v>
      </c>
      <c r="C52" s="126">
        <v>37.5</v>
      </c>
      <c r="D52" s="134">
        <f>B52/10*C52</f>
        <v>262.5</v>
      </c>
    </row>
    <row r="53" spans="1:4" x14ac:dyDescent="0.25">
      <c r="A53" s="123" t="s">
        <v>148</v>
      </c>
      <c r="B53" s="132">
        <v>50</v>
      </c>
      <c r="C53" s="126">
        <v>10</v>
      </c>
      <c r="D53" s="126">
        <f>B53/10*C53</f>
        <v>50</v>
      </c>
    </row>
    <row r="54" spans="1:4" x14ac:dyDescent="0.25">
      <c r="A54" s="123" t="s">
        <v>149</v>
      </c>
      <c r="B54" s="132">
        <v>50</v>
      </c>
      <c r="C54" s="126">
        <v>30</v>
      </c>
      <c r="D54" s="126">
        <f>B54/10*C54</f>
        <v>150</v>
      </c>
    </row>
    <row r="55" spans="1:4" x14ac:dyDescent="0.25">
      <c r="A55" s="123" t="s">
        <v>150</v>
      </c>
      <c r="B55" s="132"/>
      <c r="C55" s="126">
        <v>9</v>
      </c>
      <c r="D55" s="126">
        <f>B55/10*C55</f>
        <v>0</v>
      </c>
    </row>
    <row r="56" spans="1:4" x14ac:dyDescent="0.25">
      <c r="A56" s="121" t="s">
        <v>151</v>
      </c>
      <c r="B56" s="132" t="s">
        <v>144</v>
      </c>
      <c r="C56" s="126" t="s">
        <v>144</v>
      </c>
      <c r="D56" s="135">
        <f>D49+D50+D51+D52+D53+D54+D55</f>
        <v>38954.5</v>
      </c>
    </row>
    <row r="57" spans="1:4" x14ac:dyDescent="0.25">
      <c r="A57" s="136"/>
      <c r="B57" s="136"/>
      <c r="C57" s="136"/>
      <c r="D57" s="136"/>
    </row>
    <row r="58" spans="1:4" ht="18" x14ac:dyDescent="0.25">
      <c r="A58" s="276" t="s">
        <v>154</v>
      </c>
      <c r="B58" s="276"/>
      <c r="C58" s="276"/>
      <c r="D58" s="276"/>
    </row>
    <row r="59" spans="1:4" x14ac:dyDescent="0.25">
      <c r="A59" s="116" t="s">
        <v>153</v>
      </c>
      <c r="B59" s="117" t="s">
        <v>130</v>
      </c>
      <c r="C59" s="116" t="s">
        <v>131</v>
      </c>
      <c r="D59" s="116" t="s">
        <v>132</v>
      </c>
    </row>
    <row r="60" spans="1:4" x14ac:dyDescent="0.25">
      <c r="A60" s="118" t="s">
        <v>133</v>
      </c>
      <c r="B60" s="119" t="s">
        <v>134</v>
      </c>
      <c r="C60" s="120" t="s">
        <v>135</v>
      </c>
      <c r="D60" s="120" t="s">
        <v>136</v>
      </c>
    </row>
    <row r="61" spans="1:4" x14ac:dyDescent="0.25">
      <c r="A61" s="121" t="s">
        <v>137</v>
      </c>
      <c r="B61" s="123"/>
      <c r="C61" s="123"/>
      <c r="D61" s="121"/>
    </row>
    <row r="62" spans="1:4" x14ac:dyDescent="0.25">
      <c r="A62" s="123" t="s">
        <v>138</v>
      </c>
      <c r="B62" s="132"/>
      <c r="C62" s="126">
        <v>300</v>
      </c>
      <c r="D62" s="126">
        <f>B62/10*C62</f>
        <v>0</v>
      </c>
    </row>
    <row r="63" spans="1:4" x14ac:dyDescent="0.25">
      <c r="A63" s="123" t="s">
        <v>139</v>
      </c>
      <c r="B63" s="132"/>
      <c r="C63" s="126">
        <v>300</v>
      </c>
      <c r="D63" s="126">
        <f>B63/10*C63</f>
        <v>0</v>
      </c>
    </row>
    <row r="64" spans="1:4" x14ac:dyDescent="0.25">
      <c r="A64" s="123" t="s">
        <v>140</v>
      </c>
      <c r="B64" s="132"/>
      <c r="C64" s="126">
        <v>300</v>
      </c>
      <c r="D64" s="126">
        <f>B64/10*C64</f>
        <v>0</v>
      </c>
    </row>
    <row r="65" spans="1:4" x14ac:dyDescent="0.25">
      <c r="A65" s="123" t="s">
        <v>141</v>
      </c>
      <c r="B65" s="132"/>
      <c r="C65" s="126">
        <v>300</v>
      </c>
      <c r="D65" s="126">
        <f>B65/10*C65</f>
        <v>0</v>
      </c>
    </row>
    <row r="66" spans="1:4" x14ac:dyDescent="0.25">
      <c r="A66" s="123" t="s">
        <v>142</v>
      </c>
      <c r="B66" s="132"/>
      <c r="C66" s="126">
        <v>250</v>
      </c>
      <c r="D66" s="126">
        <f>B66/10*C66</f>
        <v>0</v>
      </c>
    </row>
    <row r="67" spans="1:4" x14ac:dyDescent="0.25">
      <c r="A67" s="121" t="s">
        <v>143</v>
      </c>
      <c r="B67" s="129">
        <f>B62+B63+B64+B65+B66</f>
        <v>0</v>
      </c>
      <c r="C67" s="126" t="s">
        <v>144</v>
      </c>
      <c r="D67" s="129">
        <f>D62+D63+D64+D65+D66</f>
        <v>0</v>
      </c>
    </row>
    <row r="68" spans="1:4" x14ac:dyDescent="0.25">
      <c r="A68" s="123" t="s">
        <v>145</v>
      </c>
      <c r="B68" s="132"/>
      <c r="C68" s="126">
        <v>30</v>
      </c>
      <c r="D68" s="126">
        <f>B68/10*C68</f>
        <v>0</v>
      </c>
    </row>
    <row r="69" spans="1:4" x14ac:dyDescent="0.25">
      <c r="A69" s="123" t="s">
        <v>146</v>
      </c>
      <c r="B69" s="132"/>
      <c r="C69" s="126">
        <v>10</v>
      </c>
      <c r="D69" s="126">
        <f>B69*C69/1000</f>
        <v>0</v>
      </c>
    </row>
    <row r="70" spans="1:4" x14ac:dyDescent="0.25">
      <c r="A70" s="123" t="s">
        <v>147</v>
      </c>
      <c r="B70" s="132"/>
      <c r="C70" s="126">
        <v>37.5</v>
      </c>
      <c r="D70" s="126">
        <f>B70/10*C70</f>
        <v>0</v>
      </c>
    </row>
    <row r="71" spans="1:4" x14ac:dyDescent="0.25">
      <c r="A71" s="123" t="s">
        <v>148</v>
      </c>
      <c r="B71" s="132"/>
      <c r="C71" s="126">
        <v>10</v>
      </c>
      <c r="D71" s="126">
        <f>B71/10*C71</f>
        <v>0</v>
      </c>
    </row>
    <row r="72" spans="1:4" x14ac:dyDescent="0.25">
      <c r="A72" s="123" t="s">
        <v>149</v>
      </c>
      <c r="B72" s="132"/>
      <c r="C72" s="126">
        <v>30</v>
      </c>
      <c r="D72" s="126">
        <f>B72/10*C72</f>
        <v>0</v>
      </c>
    </row>
    <row r="73" spans="1:4" x14ac:dyDescent="0.25">
      <c r="A73" s="123" t="s">
        <v>150</v>
      </c>
      <c r="B73" s="132"/>
      <c r="C73" s="126">
        <v>9</v>
      </c>
      <c r="D73" s="126">
        <f>B73/10*C73</f>
        <v>0</v>
      </c>
    </row>
    <row r="74" spans="1:4" x14ac:dyDescent="0.25">
      <c r="A74" s="121" t="s">
        <v>151</v>
      </c>
      <c r="B74" s="132" t="s">
        <v>144</v>
      </c>
      <c r="C74" s="126" t="s">
        <v>144</v>
      </c>
      <c r="D74" s="129">
        <f>D67+D68+D69+D70+D71+D72+D73</f>
        <v>0</v>
      </c>
    </row>
    <row r="75" spans="1:4" x14ac:dyDescent="0.25">
      <c r="A75" s="136"/>
      <c r="B75" s="136"/>
      <c r="C75" s="136"/>
      <c r="D75" s="136"/>
    </row>
    <row r="76" spans="1:4" ht="18" x14ac:dyDescent="0.25">
      <c r="A76" s="276" t="s">
        <v>155</v>
      </c>
      <c r="B76" s="276"/>
      <c r="C76" s="276"/>
      <c r="D76" s="276"/>
    </row>
    <row r="77" spans="1:4" x14ac:dyDescent="0.25">
      <c r="A77" s="116" t="s">
        <v>153</v>
      </c>
      <c r="B77" s="117" t="s">
        <v>130</v>
      </c>
      <c r="C77" s="116" t="s">
        <v>131</v>
      </c>
      <c r="D77" s="116" t="s">
        <v>132</v>
      </c>
    </row>
    <row r="78" spans="1:4" x14ac:dyDescent="0.25">
      <c r="A78" s="118" t="s">
        <v>133</v>
      </c>
      <c r="B78" s="119" t="s">
        <v>134</v>
      </c>
      <c r="C78" s="120" t="s">
        <v>135</v>
      </c>
      <c r="D78" s="120" t="s">
        <v>136</v>
      </c>
    </row>
    <row r="79" spans="1:4" x14ac:dyDescent="0.25">
      <c r="A79" s="121" t="s">
        <v>137</v>
      </c>
      <c r="B79" s="121"/>
      <c r="C79" s="121"/>
      <c r="D79" s="121"/>
    </row>
    <row r="80" spans="1:4" x14ac:dyDescent="0.25">
      <c r="A80" s="123" t="s">
        <v>138</v>
      </c>
      <c r="B80" s="126">
        <f>B8+B26+B44+B62</f>
        <v>4809.6000000000004</v>
      </c>
      <c r="C80" s="126">
        <v>300</v>
      </c>
      <c r="D80" s="126">
        <f>B80/10*C80</f>
        <v>144288</v>
      </c>
    </row>
    <row r="81" spans="1:4" x14ac:dyDescent="0.25">
      <c r="A81" s="123" t="s">
        <v>139</v>
      </c>
      <c r="B81" s="126">
        <f>B9+B27+B45+B63</f>
        <v>347</v>
      </c>
      <c r="C81" s="126">
        <v>300</v>
      </c>
      <c r="D81" s="126">
        <f>B81/10*C81</f>
        <v>10410</v>
      </c>
    </row>
    <row r="82" spans="1:4" x14ac:dyDescent="0.25">
      <c r="A82" s="123" t="s">
        <v>140</v>
      </c>
      <c r="B82" s="126">
        <f>B10+B28+B46+B64</f>
        <v>1454.8</v>
      </c>
      <c r="C82" s="126">
        <v>300</v>
      </c>
      <c r="D82" s="126">
        <f>B82/10*C82</f>
        <v>43644</v>
      </c>
    </row>
    <row r="83" spans="1:4" x14ac:dyDescent="0.25">
      <c r="A83" s="123" t="s">
        <v>141</v>
      </c>
      <c r="B83" s="126">
        <f>B11+B29+B47+B65</f>
        <v>455.7</v>
      </c>
      <c r="C83" s="126">
        <v>300</v>
      </c>
      <c r="D83" s="126">
        <f>B83/10*C83</f>
        <v>13671</v>
      </c>
    </row>
    <row r="84" spans="1:4" x14ac:dyDescent="0.25">
      <c r="A84" s="123" t="s">
        <v>142</v>
      </c>
      <c r="B84" s="126">
        <f>B12+B30+B48+B66</f>
        <v>1.4</v>
      </c>
      <c r="C84" s="126">
        <v>250</v>
      </c>
      <c r="D84" s="126">
        <f>B84/10*C84</f>
        <v>34.999999999999993</v>
      </c>
    </row>
    <row r="85" spans="1:4" x14ac:dyDescent="0.25">
      <c r="A85" s="121" t="s">
        <v>143</v>
      </c>
      <c r="B85" s="129">
        <f>B80+B81+B82+B83+B84</f>
        <v>7068.5</v>
      </c>
      <c r="C85" s="126" t="s">
        <v>144</v>
      </c>
      <c r="D85" s="129">
        <f>D80+D81+D82+D83+D84</f>
        <v>212048</v>
      </c>
    </row>
    <row r="86" spans="1:4" x14ac:dyDescent="0.25">
      <c r="A86" s="123" t="s">
        <v>145</v>
      </c>
      <c r="B86" s="126">
        <f>B14+B32+B50</f>
        <v>11400</v>
      </c>
      <c r="C86" s="126">
        <v>30</v>
      </c>
      <c r="D86" s="126">
        <f>B86/10*C86</f>
        <v>34200</v>
      </c>
    </row>
    <row r="87" spans="1:4" x14ac:dyDescent="0.25">
      <c r="A87" s="123" t="s">
        <v>146</v>
      </c>
      <c r="B87" s="126">
        <f>B15+B33+B51+B69</f>
        <v>50</v>
      </c>
      <c r="C87" s="126">
        <v>10</v>
      </c>
      <c r="D87" s="126">
        <f>B87*C87/1000</f>
        <v>0.5</v>
      </c>
    </row>
    <row r="88" spans="1:4" x14ac:dyDescent="0.25">
      <c r="A88" s="123" t="s">
        <v>147</v>
      </c>
      <c r="B88" s="126">
        <f>B16+B34+B52+B70</f>
        <v>256</v>
      </c>
      <c r="C88" s="126">
        <v>37.5</v>
      </c>
      <c r="D88" s="126">
        <f>B88/10*C88</f>
        <v>960</v>
      </c>
    </row>
    <row r="89" spans="1:4" x14ac:dyDescent="0.25">
      <c r="A89" s="123" t="s">
        <v>148</v>
      </c>
      <c r="B89" s="126">
        <f>B17+B35+B53+B71</f>
        <v>740</v>
      </c>
      <c r="C89" s="126">
        <v>10</v>
      </c>
      <c r="D89" s="126">
        <f>B89/10*C89</f>
        <v>740</v>
      </c>
    </row>
    <row r="90" spans="1:4" x14ac:dyDescent="0.25">
      <c r="A90" s="123" t="s">
        <v>149</v>
      </c>
      <c r="B90" s="126">
        <f>B18+B36+B54+B72</f>
        <v>440</v>
      </c>
      <c r="C90" s="126">
        <v>30</v>
      </c>
      <c r="D90" s="126">
        <f>B90/10*C90</f>
        <v>1320</v>
      </c>
    </row>
    <row r="91" spans="1:4" x14ac:dyDescent="0.25">
      <c r="A91" s="123" t="s">
        <v>150</v>
      </c>
      <c r="B91" s="126">
        <f>B19+B37+B55+B73</f>
        <v>0</v>
      </c>
      <c r="C91" s="126">
        <v>9</v>
      </c>
      <c r="D91" s="126">
        <f>B91/10*C91</f>
        <v>0</v>
      </c>
    </row>
    <row r="92" spans="1:4" x14ac:dyDescent="0.25">
      <c r="A92" s="121" t="s">
        <v>151</v>
      </c>
      <c r="B92" s="126" t="s">
        <v>144</v>
      </c>
      <c r="C92" s="126" t="s">
        <v>144</v>
      </c>
      <c r="D92" s="137">
        <f>D85+D86+D87+D88+D89+D90+D91</f>
        <v>249268.5</v>
      </c>
    </row>
    <row r="93" spans="1:4" x14ac:dyDescent="0.25">
      <c r="A93" s="136"/>
      <c r="B93" s="136"/>
      <c r="C93" s="136"/>
      <c r="D93" s="136"/>
    </row>
    <row r="94" spans="1:4" x14ac:dyDescent="0.25">
      <c r="A94" s="136" t="s">
        <v>158</v>
      </c>
      <c r="B94" s="136">
        <v>2020</v>
      </c>
      <c r="C94" s="136"/>
      <c r="D94" s="136"/>
    </row>
    <row r="95" spans="1:4" x14ac:dyDescent="0.25">
      <c r="A95" s="136"/>
      <c r="B95" s="136"/>
      <c r="C95" s="136"/>
      <c r="D95" s="136"/>
    </row>
    <row r="96" spans="1:4" x14ac:dyDescent="0.25">
      <c r="A96" s="277" t="s">
        <v>156</v>
      </c>
      <c r="B96" s="277"/>
      <c r="C96" s="136"/>
      <c r="D96" s="136"/>
    </row>
    <row r="97" spans="1:4" x14ac:dyDescent="0.25">
      <c r="A97" s="277" t="s">
        <v>157</v>
      </c>
      <c r="B97" s="277"/>
      <c r="C97" s="138"/>
      <c r="D97" s="139" t="s">
        <v>159</v>
      </c>
    </row>
  </sheetData>
  <mergeCells count="9">
    <mergeCell ref="A76:D76"/>
    <mergeCell ref="A96:B96"/>
    <mergeCell ref="A97:B97"/>
    <mergeCell ref="A1:D1"/>
    <mergeCell ref="A2:D2"/>
    <mergeCell ref="A4:D4"/>
    <mergeCell ref="A22:D22"/>
    <mergeCell ref="A40:D40"/>
    <mergeCell ref="A58:D5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7"/>
  <sheetViews>
    <sheetView zoomScaleNormal="100" workbookViewId="0">
      <selection activeCell="A3" sqref="A3:I3"/>
    </sheetView>
  </sheetViews>
  <sheetFormatPr defaultRowHeight="15" x14ac:dyDescent="0.25"/>
  <cols>
    <col min="1" max="1" width="7.42578125" customWidth="1"/>
    <col min="2" max="2" width="27" customWidth="1"/>
    <col min="4" max="4" width="10.7109375" customWidth="1"/>
    <col min="5" max="5" width="9.42578125" bestFit="1" customWidth="1"/>
    <col min="6" max="6" width="10.85546875" customWidth="1"/>
    <col min="7" max="7" width="10.7109375" customWidth="1"/>
    <col min="8" max="8" width="10.85546875" customWidth="1"/>
    <col min="9" max="9" width="11" customWidth="1"/>
    <col min="11" max="11" width="11" customWidth="1"/>
  </cols>
  <sheetData>
    <row r="2" spans="1:11" x14ac:dyDescent="0.25">
      <c r="A2" s="271" t="s">
        <v>0</v>
      </c>
      <c r="B2" s="271"/>
      <c r="C2" s="271"/>
      <c r="D2" s="271"/>
      <c r="E2" s="271"/>
      <c r="F2" s="271"/>
      <c r="G2" s="271"/>
      <c r="H2" s="271"/>
      <c r="I2" s="271"/>
    </row>
    <row r="3" spans="1:11" x14ac:dyDescent="0.25">
      <c r="A3" s="271" t="s">
        <v>177</v>
      </c>
      <c r="B3" s="271"/>
      <c r="C3" s="271"/>
      <c r="D3" s="271"/>
      <c r="E3" s="271"/>
      <c r="F3" s="271"/>
      <c r="G3" s="271"/>
      <c r="H3" s="271"/>
      <c r="I3" s="271"/>
    </row>
    <row r="5" spans="1:11" ht="30" x14ac:dyDescent="0.25">
      <c r="A5" s="272" t="s">
        <v>1</v>
      </c>
      <c r="B5" s="274" t="s">
        <v>2</v>
      </c>
      <c r="C5" s="272" t="s">
        <v>3</v>
      </c>
      <c r="D5" s="272" t="s">
        <v>164</v>
      </c>
      <c r="E5" s="272" t="s">
        <v>166</v>
      </c>
      <c r="F5" s="272" t="s">
        <v>167</v>
      </c>
      <c r="G5" s="1" t="s">
        <v>5</v>
      </c>
      <c r="H5" s="1" t="s">
        <v>5</v>
      </c>
      <c r="I5" s="2" t="s">
        <v>5</v>
      </c>
    </row>
    <row r="6" spans="1:11" ht="24" thickBot="1" x14ac:dyDescent="0.3">
      <c r="A6" s="273"/>
      <c r="B6" s="275"/>
      <c r="C6" s="273"/>
      <c r="D6" s="273"/>
      <c r="E6" s="273"/>
      <c r="F6" s="273"/>
      <c r="G6" s="3" t="s">
        <v>178</v>
      </c>
      <c r="H6" s="3" t="s">
        <v>179</v>
      </c>
      <c r="I6" s="4" t="s">
        <v>169</v>
      </c>
    </row>
    <row r="7" spans="1:11" ht="38.25" customHeight="1" x14ac:dyDescent="0.25">
      <c r="A7" s="267">
        <v>1</v>
      </c>
      <c r="B7" s="5" t="s">
        <v>9</v>
      </c>
      <c r="C7" s="6">
        <v>903</v>
      </c>
      <c r="D7" s="9">
        <v>634</v>
      </c>
      <c r="E7" s="8">
        <v>626</v>
      </c>
      <c r="F7" s="9">
        <v>627</v>
      </c>
      <c r="G7" s="10">
        <f>F7/E7*100</f>
        <v>100.15974440894568</v>
      </c>
      <c r="H7" s="11">
        <f>F7/D7*100</f>
        <v>98.895899053627758</v>
      </c>
      <c r="I7" s="12">
        <f>F7/C7*100</f>
        <v>69.435215946843854</v>
      </c>
      <c r="K7" s="148"/>
    </row>
    <row r="8" spans="1:11" x14ac:dyDescent="0.25">
      <c r="A8" s="268"/>
      <c r="B8" s="13" t="s">
        <v>10</v>
      </c>
      <c r="C8" s="14">
        <v>12</v>
      </c>
      <c r="D8" s="14">
        <v>1</v>
      </c>
      <c r="E8" s="14">
        <v>1</v>
      </c>
      <c r="F8" s="14">
        <v>1</v>
      </c>
      <c r="G8" s="15">
        <f>F8/E8*100</f>
        <v>100</v>
      </c>
      <c r="H8" s="16">
        <f t="shared" ref="H8:H77" si="0">F8/D8*100</f>
        <v>100</v>
      </c>
      <c r="I8" s="17">
        <f t="shared" ref="I8:I78" si="1">F8/C8*100</f>
        <v>8.3333333333333321</v>
      </c>
      <c r="K8" s="153"/>
    </row>
    <row r="9" spans="1:11" x14ac:dyDescent="0.25">
      <c r="A9" s="268"/>
      <c r="B9" s="18" t="s">
        <v>11</v>
      </c>
      <c r="C9" s="19">
        <v>0</v>
      </c>
      <c r="D9" s="19">
        <v>0</v>
      </c>
      <c r="E9" s="19">
        <v>0</v>
      </c>
      <c r="F9" s="19">
        <v>0</v>
      </c>
      <c r="G9" s="15" t="e">
        <f>F9/E9*100</f>
        <v>#DIV/0!</v>
      </c>
      <c r="H9" s="16" t="e">
        <f>F9/D9*100</f>
        <v>#DIV/0!</v>
      </c>
      <c r="I9" s="17" t="e">
        <f>F9/C9*100</f>
        <v>#DIV/0!</v>
      </c>
      <c r="K9" s="158"/>
    </row>
    <row r="10" spans="1:11" ht="15.75" thickBot="1" x14ac:dyDescent="0.3">
      <c r="A10" s="269"/>
      <c r="B10" s="20" t="s">
        <v>12</v>
      </c>
      <c r="C10" s="21">
        <v>3</v>
      </c>
      <c r="D10" s="21">
        <v>3</v>
      </c>
      <c r="E10" s="21">
        <v>1</v>
      </c>
      <c r="F10" s="21">
        <v>1</v>
      </c>
      <c r="G10" s="22">
        <f t="shared" ref="G10:G79" si="2">F10/E10*100</f>
        <v>100</v>
      </c>
      <c r="H10" s="23">
        <f t="shared" si="0"/>
        <v>33.333333333333329</v>
      </c>
      <c r="I10" s="24">
        <f t="shared" si="1"/>
        <v>33.333333333333329</v>
      </c>
      <c r="K10" s="160"/>
    </row>
    <row r="11" spans="1:11" x14ac:dyDescent="0.25">
      <c r="A11" s="267">
        <v>2</v>
      </c>
      <c r="B11" s="25" t="s">
        <v>13</v>
      </c>
      <c r="C11" s="6">
        <v>695</v>
      </c>
      <c r="D11" s="6">
        <v>434</v>
      </c>
      <c r="E11" s="6">
        <v>434</v>
      </c>
      <c r="F11" s="6">
        <v>435</v>
      </c>
      <c r="G11" s="10">
        <f t="shared" si="2"/>
        <v>100.23041474654377</v>
      </c>
      <c r="H11" s="11">
        <f t="shared" si="0"/>
        <v>100.23041474654377</v>
      </c>
      <c r="I11" s="12">
        <f t="shared" si="1"/>
        <v>62.589928057553955</v>
      </c>
      <c r="K11" s="145"/>
    </row>
    <row r="12" spans="1:11" x14ac:dyDescent="0.25">
      <c r="A12" s="268"/>
      <c r="B12" s="13" t="s">
        <v>14</v>
      </c>
      <c r="C12" s="14">
        <v>672</v>
      </c>
      <c r="D12" s="14">
        <v>403</v>
      </c>
      <c r="E12" s="14">
        <v>403</v>
      </c>
      <c r="F12" s="14">
        <v>403</v>
      </c>
      <c r="G12" s="15">
        <f t="shared" si="2"/>
        <v>100</v>
      </c>
      <c r="H12" s="16">
        <f t="shared" si="0"/>
        <v>100</v>
      </c>
      <c r="I12" s="17">
        <f t="shared" si="1"/>
        <v>59.970238095238095</v>
      </c>
      <c r="K12" s="153"/>
    </row>
    <row r="13" spans="1:11" x14ac:dyDescent="0.25">
      <c r="A13" s="268"/>
      <c r="B13" s="13" t="s">
        <v>15</v>
      </c>
      <c r="C13" s="14">
        <v>57</v>
      </c>
      <c r="D13" s="14">
        <v>24</v>
      </c>
      <c r="E13" s="14">
        <v>23</v>
      </c>
      <c r="F13" s="14">
        <v>24</v>
      </c>
      <c r="G13" s="15">
        <f t="shared" si="2"/>
        <v>104.34782608695652</v>
      </c>
      <c r="H13" s="16">
        <f t="shared" si="0"/>
        <v>100</v>
      </c>
      <c r="I13" s="17">
        <f t="shared" si="1"/>
        <v>42.105263157894733</v>
      </c>
      <c r="K13" s="153"/>
    </row>
    <row r="14" spans="1:11" x14ac:dyDescent="0.25">
      <c r="A14" s="268"/>
      <c r="B14" s="13" t="s">
        <v>16</v>
      </c>
      <c r="C14" s="14">
        <v>22</v>
      </c>
      <c r="D14" s="244">
        <v>3</v>
      </c>
      <c r="E14" s="14">
        <v>3</v>
      </c>
      <c r="F14" s="244">
        <v>3</v>
      </c>
      <c r="G14" s="15">
        <f t="shared" si="2"/>
        <v>100</v>
      </c>
      <c r="H14" s="16">
        <f t="shared" si="0"/>
        <v>100</v>
      </c>
      <c r="I14" s="17">
        <f t="shared" si="1"/>
        <v>13.636363636363635</v>
      </c>
      <c r="K14" s="238"/>
    </row>
    <row r="15" spans="1:11" ht="32.25" customHeight="1" x14ac:dyDescent="0.25">
      <c r="A15" s="268"/>
      <c r="B15" s="26" t="s">
        <v>17</v>
      </c>
      <c r="C15" s="27">
        <f>C12+C14</f>
        <v>694</v>
      </c>
      <c r="D15" s="27">
        <v>406</v>
      </c>
      <c r="E15" s="27">
        <v>409</v>
      </c>
      <c r="F15" s="27">
        <v>406</v>
      </c>
      <c r="G15" s="15">
        <f t="shared" si="2"/>
        <v>99.266503667481658</v>
      </c>
      <c r="H15" s="16">
        <f t="shared" si="0"/>
        <v>100</v>
      </c>
      <c r="I15" s="17">
        <f t="shared" si="1"/>
        <v>58.501440922190206</v>
      </c>
      <c r="K15" s="27"/>
    </row>
    <row r="16" spans="1:11" ht="33" customHeight="1" x14ac:dyDescent="0.25">
      <c r="A16" s="268"/>
      <c r="B16" s="28" t="s">
        <v>18</v>
      </c>
      <c r="C16" s="29">
        <f>C14/C15</f>
        <v>3.1700288184438041E-2</v>
      </c>
      <c r="D16" s="29">
        <f>D14/D15</f>
        <v>7.3891625615763543E-3</v>
      </c>
      <c r="E16" s="29">
        <f>E14/E15</f>
        <v>7.3349633251833741E-3</v>
      </c>
      <c r="F16" s="29">
        <f>F14/F15</f>
        <v>7.3891625615763543E-3</v>
      </c>
      <c r="G16" s="15">
        <f t="shared" si="2"/>
        <v>100.73891625615762</v>
      </c>
      <c r="H16" s="16">
        <f t="shared" si="0"/>
        <v>100</v>
      </c>
      <c r="I16" s="17">
        <f t="shared" si="1"/>
        <v>23.309449171518136</v>
      </c>
      <c r="K16" s="169"/>
    </row>
    <row r="17" spans="1:11" ht="15.75" thickBot="1" x14ac:dyDescent="0.3">
      <c r="A17" s="269"/>
      <c r="B17" s="31" t="s">
        <v>19</v>
      </c>
      <c r="C17" s="32">
        <f>C13/C15</f>
        <v>8.2132564841498557E-2</v>
      </c>
      <c r="D17" s="32">
        <f>D13/D15</f>
        <v>5.9113300492610835E-2</v>
      </c>
      <c r="E17" s="32">
        <f>E13/E15</f>
        <v>5.623471882640587E-2</v>
      </c>
      <c r="F17" s="32">
        <f>F13/F15</f>
        <v>5.9113300492610835E-2</v>
      </c>
      <c r="G17" s="22">
        <f t="shared" si="2"/>
        <v>105.11886913686013</v>
      </c>
      <c r="H17" s="23">
        <f t="shared" si="0"/>
        <v>100</v>
      </c>
      <c r="I17" s="24">
        <f t="shared" si="1"/>
        <v>71.973036038371788</v>
      </c>
      <c r="K17" s="172"/>
    </row>
    <row r="18" spans="1:11" x14ac:dyDescent="0.25">
      <c r="A18" s="267">
        <v>3</v>
      </c>
      <c r="B18" s="25" t="s">
        <v>20</v>
      </c>
      <c r="C18" s="6">
        <v>35620</v>
      </c>
      <c r="D18" s="7">
        <v>69500</v>
      </c>
      <c r="E18" s="34">
        <v>90000</v>
      </c>
      <c r="F18" s="7">
        <v>93676</v>
      </c>
      <c r="G18" s="10">
        <f t="shared" si="2"/>
        <v>104.08444444444444</v>
      </c>
      <c r="H18" s="11">
        <f t="shared" si="0"/>
        <v>134.78561151079137</v>
      </c>
      <c r="I18" s="12">
        <f t="shared" si="1"/>
        <v>262.98708590679394</v>
      </c>
      <c r="K18" s="145"/>
    </row>
    <row r="19" spans="1:11" ht="51.75" customHeight="1" thickBot="1" x14ac:dyDescent="0.3">
      <c r="A19" s="269"/>
      <c r="B19" s="35" t="s">
        <v>21</v>
      </c>
      <c r="C19" s="36">
        <f>C18/C12/12*1000</f>
        <v>4417.1626984126988</v>
      </c>
      <c r="D19" s="36">
        <f>D18/D12/12*1000</f>
        <v>14371.381306865176</v>
      </c>
      <c r="E19" s="36">
        <f>E18/E12/12*1000</f>
        <v>18610.421836228288</v>
      </c>
      <c r="F19" s="36">
        <f>F18/F12/12*1000</f>
        <v>19370.55417700579</v>
      </c>
      <c r="G19" s="22">
        <f t="shared" si="2"/>
        <v>104.08444444444444</v>
      </c>
      <c r="H19" s="23">
        <f t="shared" si="0"/>
        <v>134.78561151079137</v>
      </c>
      <c r="I19" s="24">
        <f t="shared" si="1"/>
        <v>438.52933431604345</v>
      </c>
      <c r="K19" s="175"/>
    </row>
    <row r="20" spans="1:11" ht="31.5" customHeight="1" x14ac:dyDescent="0.25">
      <c r="A20" s="267">
        <v>4</v>
      </c>
      <c r="B20" s="5" t="s">
        <v>22</v>
      </c>
      <c r="C20" s="6">
        <v>69210</v>
      </c>
      <c r="D20" s="38">
        <v>119500</v>
      </c>
      <c r="E20" s="38">
        <v>120000</v>
      </c>
      <c r="F20" s="38">
        <v>120120</v>
      </c>
      <c r="G20" s="10">
        <f t="shared" si="2"/>
        <v>100.1</v>
      </c>
      <c r="H20" s="11">
        <f t="shared" si="0"/>
        <v>100.51882845188285</v>
      </c>
      <c r="I20" s="12">
        <f t="shared" si="1"/>
        <v>173.55873428695276</v>
      </c>
      <c r="K20" s="176"/>
    </row>
    <row r="21" spans="1:11" ht="15.75" thickBot="1" x14ac:dyDescent="0.3">
      <c r="A21" s="269"/>
      <c r="B21" s="39" t="s">
        <v>23</v>
      </c>
      <c r="C21" s="40">
        <f>C20/C7/12*1000</f>
        <v>6387.043189368771</v>
      </c>
      <c r="D21" s="40">
        <f>D20/D7/12*1000</f>
        <v>15707.15036803365</v>
      </c>
      <c r="E21" s="40">
        <f>E20/E7/12*1000</f>
        <v>15974.440894568688</v>
      </c>
      <c r="F21" s="40">
        <f>F20/F7/12*1000</f>
        <v>15964.912280701754</v>
      </c>
      <c r="G21" s="22">
        <f t="shared" si="2"/>
        <v>99.940350877192998</v>
      </c>
      <c r="H21" s="23">
        <f t="shared" si="0"/>
        <v>101.6410482272627</v>
      </c>
      <c r="I21" s="41">
        <f t="shared" si="1"/>
        <v>249.95779435585058</v>
      </c>
      <c r="K21" s="178"/>
    </row>
    <row r="22" spans="1:11" ht="44.25" customHeight="1" x14ac:dyDescent="0.25">
      <c r="A22" s="267">
        <v>5</v>
      </c>
      <c r="B22" s="42" t="s">
        <v>24</v>
      </c>
      <c r="C22" s="6">
        <v>5</v>
      </c>
      <c r="D22" s="252">
        <v>5</v>
      </c>
      <c r="E22" s="38">
        <v>5</v>
      </c>
      <c r="F22" s="252">
        <v>5</v>
      </c>
      <c r="G22" s="10">
        <f t="shared" si="2"/>
        <v>100</v>
      </c>
      <c r="H22" s="11">
        <f t="shared" si="0"/>
        <v>100</v>
      </c>
      <c r="I22" s="43">
        <f t="shared" si="1"/>
        <v>100</v>
      </c>
      <c r="K22" s="145"/>
    </row>
    <row r="23" spans="1:11" ht="43.5" customHeight="1" thickBot="1" x14ac:dyDescent="0.3">
      <c r="A23" s="269"/>
      <c r="B23" s="44" t="s">
        <v>25</v>
      </c>
      <c r="C23" s="36">
        <f>C22/C7*100</f>
        <v>0.55370985603543743</v>
      </c>
      <c r="D23" s="36">
        <f>D22/D7*100</f>
        <v>0.78864353312302837</v>
      </c>
      <c r="E23" s="36">
        <f>E22/E7*100</f>
        <v>0.79872204472843444</v>
      </c>
      <c r="F23" s="36">
        <f>F22/F7*100</f>
        <v>0.79744816586921841</v>
      </c>
      <c r="G23" s="22">
        <f t="shared" si="2"/>
        <v>99.840510366826152</v>
      </c>
      <c r="H23" s="23">
        <f t="shared" si="0"/>
        <v>101.11642743221689</v>
      </c>
      <c r="I23" s="41">
        <f t="shared" si="1"/>
        <v>144.01913875598083</v>
      </c>
      <c r="K23" s="183"/>
    </row>
    <row r="24" spans="1:11" ht="44.25" customHeight="1" x14ac:dyDescent="0.25">
      <c r="A24" s="267">
        <v>6</v>
      </c>
      <c r="B24" s="46" t="s">
        <v>26</v>
      </c>
      <c r="C24" s="8"/>
      <c r="D24" s="8"/>
      <c r="E24" s="47"/>
      <c r="F24" s="8"/>
      <c r="G24" s="10"/>
      <c r="H24" s="11"/>
      <c r="I24" s="43"/>
      <c r="K24" s="147"/>
    </row>
    <row r="25" spans="1:11" x14ac:dyDescent="0.25">
      <c r="A25" s="268"/>
      <c r="B25" s="48" t="s">
        <v>27</v>
      </c>
      <c r="C25" s="14"/>
      <c r="D25" s="49">
        <v>40</v>
      </c>
      <c r="E25" s="49">
        <v>40</v>
      </c>
      <c r="F25" s="49">
        <v>40</v>
      </c>
      <c r="G25" s="15">
        <f t="shared" si="2"/>
        <v>100</v>
      </c>
      <c r="H25" s="16">
        <f t="shared" si="0"/>
        <v>100</v>
      </c>
      <c r="I25" s="50" t="e">
        <f t="shared" si="1"/>
        <v>#DIV/0!</v>
      </c>
      <c r="K25" s="190"/>
    </row>
    <row r="26" spans="1:11" x14ac:dyDescent="0.25">
      <c r="A26" s="268"/>
      <c r="B26" s="13" t="s">
        <v>28</v>
      </c>
      <c r="C26" s="14"/>
      <c r="D26" s="52"/>
      <c r="E26" s="14"/>
      <c r="F26" s="52"/>
      <c r="G26" s="15" t="e">
        <f t="shared" si="2"/>
        <v>#DIV/0!</v>
      </c>
      <c r="H26" s="16" t="e">
        <f t="shared" si="0"/>
        <v>#DIV/0!</v>
      </c>
      <c r="I26" s="50" t="e">
        <f t="shared" si="1"/>
        <v>#DIV/0!</v>
      </c>
      <c r="K26" s="189"/>
    </row>
    <row r="27" spans="1:11" x14ac:dyDescent="0.25">
      <c r="A27" s="268"/>
      <c r="B27" s="13" t="s">
        <v>29</v>
      </c>
      <c r="C27" s="14"/>
      <c r="D27" s="14"/>
      <c r="E27" s="14"/>
      <c r="F27" s="14"/>
      <c r="G27" s="15" t="e">
        <f>F27/E27*100</f>
        <v>#DIV/0!</v>
      </c>
      <c r="H27" s="16" t="e">
        <f>F27/D27*100</f>
        <v>#DIV/0!</v>
      </c>
      <c r="I27" s="50" t="e">
        <f>F27/C27*100</f>
        <v>#DIV/0!</v>
      </c>
      <c r="K27" s="153"/>
    </row>
    <row r="28" spans="1:11" x14ac:dyDescent="0.25">
      <c r="A28" s="268"/>
      <c r="B28" s="13" t="s">
        <v>30</v>
      </c>
      <c r="C28" s="14"/>
      <c r="D28" s="14"/>
      <c r="E28" s="14"/>
      <c r="F28" s="14"/>
      <c r="G28" s="15" t="e">
        <f t="shared" si="2"/>
        <v>#DIV/0!</v>
      </c>
      <c r="H28" s="16" t="e">
        <f t="shared" si="0"/>
        <v>#DIV/0!</v>
      </c>
      <c r="I28" s="50" t="e">
        <f t="shared" si="1"/>
        <v>#DIV/0!</v>
      </c>
      <c r="K28" s="153"/>
    </row>
    <row r="29" spans="1:11" x14ac:dyDescent="0.25">
      <c r="A29" s="268"/>
      <c r="B29" s="13" t="s">
        <v>31</v>
      </c>
      <c r="C29" s="14"/>
      <c r="D29" s="52"/>
      <c r="E29" s="14"/>
      <c r="F29" s="52"/>
      <c r="G29" s="15" t="e">
        <f t="shared" si="2"/>
        <v>#DIV/0!</v>
      </c>
      <c r="H29" s="16" t="e">
        <f t="shared" si="0"/>
        <v>#DIV/0!</v>
      </c>
      <c r="I29" s="50" t="e">
        <f t="shared" si="1"/>
        <v>#DIV/0!</v>
      </c>
      <c r="K29" s="189"/>
    </row>
    <row r="30" spans="1:11" x14ac:dyDescent="0.25">
      <c r="A30" s="268"/>
      <c r="B30" s="13" t="s">
        <v>32</v>
      </c>
      <c r="C30" s="14"/>
      <c r="D30" s="53">
        <v>10</v>
      </c>
      <c r="E30" s="53">
        <v>10</v>
      </c>
      <c r="F30" s="53">
        <v>10</v>
      </c>
      <c r="G30" s="15">
        <f t="shared" si="2"/>
        <v>100</v>
      </c>
      <c r="H30" s="16">
        <f t="shared" si="0"/>
        <v>100</v>
      </c>
      <c r="I30" s="50" t="e">
        <f t="shared" si="1"/>
        <v>#DIV/0!</v>
      </c>
      <c r="K30" s="192"/>
    </row>
    <row r="31" spans="1:11" ht="14.25" customHeight="1" x14ac:dyDescent="0.25">
      <c r="A31" s="268"/>
      <c r="B31" s="54" t="s">
        <v>33</v>
      </c>
      <c r="C31" s="14"/>
      <c r="D31" s="14"/>
      <c r="E31" s="14"/>
      <c r="F31" s="14"/>
      <c r="G31" s="15" t="e">
        <f t="shared" si="2"/>
        <v>#DIV/0!</v>
      </c>
      <c r="H31" s="16" t="e">
        <f t="shared" si="0"/>
        <v>#DIV/0!</v>
      </c>
      <c r="I31" s="50" t="e">
        <f t="shared" si="1"/>
        <v>#DIV/0!</v>
      </c>
      <c r="K31" s="153"/>
    </row>
    <row r="32" spans="1:11" x14ac:dyDescent="0.25">
      <c r="A32" s="268"/>
      <c r="B32" s="13" t="s">
        <v>34</v>
      </c>
      <c r="C32" s="14"/>
      <c r="D32" s="14"/>
      <c r="E32" s="14"/>
      <c r="F32" s="14"/>
      <c r="G32" s="15" t="e">
        <f>F32/E32*100</f>
        <v>#DIV/0!</v>
      </c>
      <c r="H32" s="16" t="e">
        <f>F32/D32*100</f>
        <v>#DIV/0!</v>
      </c>
      <c r="I32" s="50" t="e">
        <f>F32/C32*100</f>
        <v>#DIV/0!</v>
      </c>
      <c r="K32" s="153"/>
    </row>
    <row r="33" spans="1:11" x14ac:dyDescent="0.25">
      <c r="A33" s="268"/>
      <c r="B33" s="13" t="s">
        <v>35</v>
      </c>
      <c r="C33" s="14"/>
      <c r="D33" s="14"/>
      <c r="E33" s="14"/>
      <c r="F33" s="14"/>
      <c r="G33" s="15" t="e">
        <f t="shared" si="2"/>
        <v>#DIV/0!</v>
      </c>
      <c r="H33" s="16" t="e">
        <f t="shared" si="0"/>
        <v>#DIV/0!</v>
      </c>
      <c r="I33" s="50" t="e">
        <f t="shared" si="1"/>
        <v>#DIV/0!</v>
      </c>
      <c r="K33" s="153"/>
    </row>
    <row r="34" spans="1:11" x14ac:dyDescent="0.25">
      <c r="A34" s="268"/>
      <c r="B34" s="13" t="s">
        <v>36</v>
      </c>
      <c r="C34" s="14"/>
      <c r="D34" s="55"/>
      <c r="E34" s="14"/>
      <c r="F34" s="55"/>
      <c r="G34" s="15" t="e">
        <f t="shared" si="2"/>
        <v>#DIV/0!</v>
      </c>
      <c r="H34" s="16" t="e">
        <f t="shared" si="0"/>
        <v>#DIV/0!</v>
      </c>
      <c r="I34" s="50" t="e">
        <f t="shared" si="1"/>
        <v>#DIV/0!</v>
      </c>
      <c r="K34" s="192"/>
    </row>
    <row r="35" spans="1:11" x14ac:dyDescent="0.25">
      <c r="A35" s="268"/>
      <c r="B35" s="56" t="s">
        <v>37</v>
      </c>
      <c r="C35" s="57">
        <f>SUM(C36:C47)</f>
        <v>0</v>
      </c>
      <c r="D35" s="57">
        <v>42100</v>
      </c>
      <c r="E35" s="57">
        <v>42040</v>
      </c>
      <c r="F35" s="57">
        <v>42100</v>
      </c>
      <c r="G35" s="15">
        <f t="shared" si="2"/>
        <v>100.14272121788773</v>
      </c>
      <c r="H35" s="16">
        <f t="shared" si="0"/>
        <v>100</v>
      </c>
      <c r="I35" s="50" t="e">
        <f t="shared" si="1"/>
        <v>#DIV/0!</v>
      </c>
      <c r="K35" s="194"/>
    </row>
    <row r="36" spans="1:11" x14ac:dyDescent="0.25">
      <c r="A36" s="268"/>
      <c r="B36" s="13" t="s">
        <v>38</v>
      </c>
      <c r="C36" s="14"/>
      <c r="D36" s="58">
        <v>2100</v>
      </c>
      <c r="E36" s="58">
        <v>2800</v>
      </c>
      <c r="F36" s="58">
        <v>2800</v>
      </c>
      <c r="G36" s="15">
        <f t="shared" si="2"/>
        <v>100</v>
      </c>
      <c r="H36" s="16">
        <f t="shared" si="0"/>
        <v>133.33333333333331</v>
      </c>
      <c r="I36" s="50" t="e">
        <f t="shared" si="1"/>
        <v>#DIV/0!</v>
      </c>
      <c r="K36" s="231"/>
    </row>
    <row r="37" spans="1:11" x14ac:dyDescent="0.25">
      <c r="A37" s="268"/>
      <c r="B37" s="13" t="s">
        <v>39</v>
      </c>
      <c r="C37" s="14"/>
      <c r="D37" s="52"/>
      <c r="E37" s="14"/>
      <c r="F37" s="52"/>
      <c r="G37" s="15" t="e">
        <f t="shared" si="2"/>
        <v>#DIV/0!</v>
      </c>
      <c r="H37" s="16" t="e">
        <f t="shared" si="0"/>
        <v>#DIV/0!</v>
      </c>
      <c r="I37" s="50" t="e">
        <f t="shared" si="1"/>
        <v>#DIV/0!</v>
      </c>
      <c r="K37" s="189"/>
    </row>
    <row r="38" spans="1:11" x14ac:dyDescent="0.25">
      <c r="A38" s="268"/>
      <c r="B38" s="13" t="s">
        <v>40</v>
      </c>
      <c r="C38" s="14"/>
      <c r="D38" s="14"/>
      <c r="E38" s="14"/>
      <c r="F38" s="14"/>
      <c r="G38" s="15" t="e">
        <f t="shared" si="2"/>
        <v>#DIV/0!</v>
      </c>
      <c r="H38" s="16" t="e">
        <f t="shared" si="0"/>
        <v>#DIV/0!</v>
      </c>
      <c r="I38" s="50" t="e">
        <f t="shared" si="1"/>
        <v>#DIV/0!</v>
      </c>
      <c r="K38" s="153"/>
    </row>
    <row r="39" spans="1:11" x14ac:dyDescent="0.25">
      <c r="A39" s="268"/>
      <c r="B39" s="13" t="s">
        <v>41</v>
      </c>
      <c r="C39" s="14"/>
      <c r="D39" s="14"/>
      <c r="E39" s="14"/>
      <c r="F39" s="14"/>
      <c r="G39" s="15" t="e">
        <f t="shared" si="2"/>
        <v>#DIV/0!</v>
      </c>
      <c r="H39" s="16" t="e">
        <f t="shared" si="0"/>
        <v>#DIV/0!</v>
      </c>
      <c r="I39" s="50" t="e">
        <f t="shared" si="1"/>
        <v>#DIV/0!</v>
      </c>
      <c r="K39" s="153"/>
    </row>
    <row r="40" spans="1:11" x14ac:dyDescent="0.25">
      <c r="A40" s="268"/>
      <c r="B40" s="13" t="s">
        <v>42</v>
      </c>
      <c r="C40" s="14"/>
      <c r="D40" s="52"/>
      <c r="E40" s="14"/>
      <c r="F40" s="52"/>
      <c r="G40" s="15" t="e">
        <f t="shared" si="2"/>
        <v>#DIV/0!</v>
      </c>
      <c r="H40" s="16" t="e">
        <f t="shared" si="0"/>
        <v>#DIV/0!</v>
      </c>
      <c r="I40" s="50" t="e">
        <f t="shared" si="1"/>
        <v>#DIV/0!</v>
      </c>
      <c r="K40" s="189"/>
    </row>
    <row r="41" spans="1:11" x14ac:dyDescent="0.25">
      <c r="A41" s="268"/>
      <c r="B41" s="13" t="s">
        <v>41</v>
      </c>
      <c r="C41" s="14"/>
      <c r="D41" s="14"/>
      <c r="E41" s="14"/>
      <c r="F41" s="14"/>
      <c r="G41" s="15"/>
      <c r="H41" s="16"/>
      <c r="I41" s="50"/>
      <c r="K41" s="153"/>
    </row>
    <row r="42" spans="1:11" x14ac:dyDescent="0.25">
      <c r="A42" s="268"/>
      <c r="B42" s="13" t="s">
        <v>43</v>
      </c>
      <c r="C42" s="14"/>
      <c r="D42" s="58">
        <v>40000</v>
      </c>
      <c r="E42" s="58">
        <v>40000</v>
      </c>
      <c r="F42" s="58">
        <v>40000</v>
      </c>
      <c r="G42" s="15">
        <f t="shared" si="2"/>
        <v>100</v>
      </c>
      <c r="H42" s="16">
        <f t="shared" si="0"/>
        <v>100</v>
      </c>
      <c r="I42" s="50" t="e">
        <f t="shared" si="1"/>
        <v>#DIV/0!</v>
      </c>
      <c r="K42" s="236"/>
    </row>
    <row r="43" spans="1:11" x14ac:dyDescent="0.25">
      <c r="A43" s="268"/>
      <c r="B43" s="13" t="s">
        <v>44</v>
      </c>
      <c r="C43" s="14"/>
      <c r="D43" s="52"/>
      <c r="E43" s="14"/>
      <c r="F43" s="52"/>
      <c r="G43" s="15" t="e">
        <f>F43/E43*100</f>
        <v>#DIV/0!</v>
      </c>
      <c r="H43" s="16" t="e">
        <f>F43/D43*100</f>
        <v>#DIV/0!</v>
      </c>
      <c r="I43" s="50" t="e">
        <f>F43/C43*100</f>
        <v>#DIV/0!</v>
      </c>
      <c r="K43" s="153"/>
    </row>
    <row r="44" spans="1:11" x14ac:dyDescent="0.25">
      <c r="A44" s="268"/>
      <c r="B44" s="13" t="s">
        <v>45</v>
      </c>
      <c r="C44" s="14"/>
      <c r="D44" s="14"/>
      <c r="E44" s="14"/>
      <c r="F44" s="14"/>
      <c r="G44" s="15" t="e">
        <f>F44/E44*100</f>
        <v>#DIV/0!</v>
      </c>
      <c r="H44" s="16" t="e">
        <f>F44/D44*100</f>
        <v>#DIV/0!</v>
      </c>
      <c r="I44" s="50" t="e">
        <f>F44/C44*100</f>
        <v>#DIV/0!</v>
      </c>
      <c r="K44" s="189"/>
    </row>
    <row r="45" spans="1:11" x14ac:dyDescent="0.25">
      <c r="A45" s="268"/>
      <c r="B45" s="13" t="s">
        <v>46</v>
      </c>
      <c r="C45" s="14"/>
      <c r="D45" s="52"/>
      <c r="E45" s="14"/>
      <c r="F45" s="52"/>
      <c r="G45" s="15" t="e">
        <f>F45/E45*100</f>
        <v>#DIV/0!</v>
      </c>
      <c r="H45" s="16" t="e">
        <f>F45/D45*100</f>
        <v>#DIV/0!</v>
      </c>
      <c r="I45" s="50" t="e">
        <f>F45/C45*100</f>
        <v>#DIV/0!</v>
      </c>
      <c r="K45" s="153"/>
    </row>
    <row r="46" spans="1:11" x14ac:dyDescent="0.25">
      <c r="A46" s="268"/>
      <c r="B46" s="13" t="s">
        <v>47</v>
      </c>
      <c r="C46" s="14"/>
      <c r="D46" s="14"/>
      <c r="E46" s="14"/>
      <c r="F46" s="14"/>
      <c r="G46" s="15" t="e">
        <f t="shared" si="2"/>
        <v>#DIV/0!</v>
      </c>
      <c r="H46" s="16" t="e">
        <f t="shared" si="0"/>
        <v>#DIV/0!</v>
      </c>
      <c r="I46" s="50" t="e">
        <f t="shared" si="1"/>
        <v>#DIV/0!</v>
      </c>
      <c r="K46" s="189"/>
    </row>
    <row r="47" spans="1:11" x14ac:dyDescent="0.25">
      <c r="A47" s="268"/>
      <c r="B47" s="13" t="s">
        <v>48</v>
      </c>
      <c r="C47" s="14"/>
      <c r="D47" s="52"/>
      <c r="E47" s="14"/>
      <c r="F47" s="52"/>
      <c r="G47" s="15" t="e">
        <f t="shared" si="2"/>
        <v>#DIV/0!</v>
      </c>
      <c r="H47" s="16" t="e">
        <f t="shared" si="0"/>
        <v>#DIV/0!</v>
      </c>
      <c r="I47" s="50" t="e">
        <f t="shared" si="1"/>
        <v>#DIV/0!</v>
      </c>
      <c r="K47" s="194"/>
    </row>
    <row r="48" spans="1:11" ht="30" customHeight="1" x14ac:dyDescent="0.25">
      <c r="A48" s="268"/>
      <c r="B48" s="28" t="s">
        <v>49</v>
      </c>
      <c r="C48" s="57">
        <f>SUM(C49:C51)</f>
        <v>14183.939999999999</v>
      </c>
      <c r="D48" s="57">
        <f>SUM(D49:D51)</f>
        <v>94498.93</v>
      </c>
      <c r="E48" s="57">
        <f>SUM(E49:E51)</f>
        <v>94640</v>
      </c>
      <c r="F48" s="57">
        <f>SUM(F49:F51)</f>
        <v>92765.73000000001</v>
      </c>
      <c r="G48" s="15">
        <f t="shared" si="2"/>
        <v>98.019579459002543</v>
      </c>
      <c r="H48" s="16">
        <f t="shared" si="0"/>
        <v>98.165905158926165</v>
      </c>
      <c r="I48" s="50">
        <f t="shared" si="1"/>
        <v>654.01947554769708</v>
      </c>
      <c r="K48" s="196"/>
    </row>
    <row r="49" spans="1:11" x14ac:dyDescent="0.25">
      <c r="A49" s="268"/>
      <c r="B49" s="13" t="s">
        <v>124</v>
      </c>
      <c r="C49" s="14">
        <v>1583.62</v>
      </c>
      <c r="D49" s="59">
        <v>43823.95</v>
      </c>
      <c r="E49" s="14">
        <v>43930</v>
      </c>
      <c r="F49" s="59">
        <f>'вал 12 мес'!D22</f>
        <v>44221.75</v>
      </c>
      <c r="G49" s="15">
        <f t="shared" si="2"/>
        <v>100.66412474391078</v>
      </c>
      <c r="H49" s="16">
        <f t="shared" si="0"/>
        <v>100.90772283192182</v>
      </c>
      <c r="I49" s="50">
        <f t="shared" si="1"/>
        <v>2792.447051691694</v>
      </c>
      <c r="K49" s="196"/>
    </row>
    <row r="50" spans="1:11" x14ac:dyDescent="0.25">
      <c r="A50" s="268"/>
      <c r="B50" s="13" t="s">
        <v>50</v>
      </c>
      <c r="C50" s="14">
        <v>1045.92</v>
      </c>
      <c r="D50" s="60">
        <v>10874.54</v>
      </c>
      <c r="E50" s="14">
        <v>10890</v>
      </c>
      <c r="F50" s="60">
        <f>'вал 12 мес'!D58</f>
        <v>11342.54</v>
      </c>
      <c r="G50" s="15">
        <f t="shared" si="2"/>
        <v>104.15555555555555</v>
      </c>
      <c r="H50" s="16">
        <f t="shared" si="0"/>
        <v>104.30363031447767</v>
      </c>
      <c r="I50" s="50">
        <f t="shared" si="1"/>
        <v>1084.4557901177911</v>
      </c>
      <c r="K50" s="196"/>
    </row>
    <row r="51" spans="1:11" x14ac:dyDescent="0.25">
      <c r="A51" s="268"/>
      <c r="B51" s="13" t="s">
        <v>51</v>
      </c>
      <c r="C51" s="14">
        <v>11554.4</v>
      </c>
      <c r="D51" s="60">
        <v>39800.44</v>
      </c>
      <c r="E51" s="14">
        <v>39820</v>
      </c>
      <c r="F51" s="60">
        <f>'вал 12 мес'!D40</f>
        <v>37201.440000000002</v>
      </c>
      <c r="G51" s="15">
        <f t="shared" si="2"/>
        <v>93.424008036162746</v>
      </c>
      <c r="H51" s="16">
        <f t="shared" si="0"/>
        <v>93.469921438054442</v>
      </c>
      <c r="I51" s="50">
        <f t="shared" si="1"/>
        <v>321.96773523506204</v>
      </c>
      <c r="K51" s="196"/>
    </row>
    <row r="52" spans="1:11" x14ac:dyDescent="0.25">
      <c r="A52" s="268"/>
      <c r="B52" s="61" t="s">
        <v>52</v>
      </c>
      <c r="C52" s="57">
        <f>C48+C35</f>
        <v>14183.939999999999</v>
      </c>
      <c r="D52" s="57">
        <f>D48+D35</f>
        <v>136598.93</v>
      </c>
      <c r="E52" s="57">
        <f>E48+E35</f>
        <v>136680</v>
      </c>
      <c r="F52" s="57">
        <f>F48+F35</f>
        <v>134865.73000000001</v>
      </c>
      <c r="G52" s="15">
        <f t="shared" si="2"/>
        <v>98.672614866842267</v>
      </c>
      <c r="H52" s="16">
        <f t="shared" si="0"/>
        <v>98.731176005551447</v>
      </c>
      <c r="I52" s="50">
        <f t="shared" si="1"/>
        <v>950.83404188117004</v>
      </c>
      <c r="K52" s="259"/>
    </row>
    <row r="53" spans="1:11" x14ac:dyDescent="0.25">
      <c r="A53" s="268"/>
      <c r="B53" s="56" t="s">
        <v>23</v>
      </c>
      <c r="C53" s="63">
        <f>C52/C7/12*1000</f>
        <v>1308.9645625692137</v>
      </c>
      <c r="D53" s="63">
        <f>D52/D7/12*1000</f>
        <v>17954.643796004206</v>
      </c>
      <c r="E53" s="63">
        <f>E52/E7/12*1000</f>
        <v>18194.888178913741</v>
      </c>
      <c r="F53" s="63">
        <f>F52/F7/12*1000</f>
        <v>17924.738171185541</v>
      </c>
      <c r="G53" s="15">
        <f t="shared" si="2"/>
        <v>98.515242275348086</v>
      </c>
      <c r="H53" s="16">
        <f t="shared" si="0"/>
        <v>99.833437938627782</v>
      </c>
      <c r="I53" s="50">
        <f t="shared" si="1"/>
        <v>1369.3829981159431</v>
      </c>
      <c r="K53" s="198"/>
    </row>
    <row r="54" spans="1:11" x14ac:dyDescent="0.25">
      <c r="A54" s="268"/>
      <c r="B54" s="18" t="s">
        <v>53</v>
      </c>
      <c r="C54" s="64"/>
      <c r="D54" s="65">
        <v>25179.674999999999</v>
      </c>
      <c r="E54" s="64">
        <v>25000</v>
      </c>
      <c r="F54" s="65">
        <v>25179.674999999999</v>
      </c>
      <c r="G54" s="15">
        <f>F54/E54*100</f>
        <v>100.71870000000001</v>
      </c>
      <c r="H54" s="16">
        <f>F54/D54*100</f>
        <v>100</v>
      </c>
      <c r="I54" s="50" t="e">
        <f>F54/C54*100</f>
        <v>#DIV/0!</v>
      </c>
      <c r="K54" s="232"/>
    </row>
    <row r="55" spans="1:11" ht="15.75" thickBot="1" x14ac:dyDescent="0.3">
      <c r="A55" s="269"/>
      <c r="B55" s="66" t="s">
        <v>54</v>
      </c>
      <c r="C55" s="67"/>
      <c r="D55" s="68">
        <v>68102.97</v>
      </c>
      <c r="E55" s="67">
        <v>65000</v>
      </c>
      <c r="F55" s="68">
        <v>68102.97</v>
      </c>
      <c r="G55" s="22">
        <f>F55/E55*100</f>
        <v>104.77380000000001</v>
      </c>
      <c r="H55" s="23">
        <f>F55/D55*100</f>
        <v>100</v>
      </c>
      <c r="I55" s="41" t="e">
        <f>F55/C55*100</f>
        <v>#DIV/0!</v>
      </c>
      <c r="K55" s="233"/>
    </row>
    <row r="56" spans="1:11" ht="32.25" customHeight="1" x14ac:dyDescent="0.25">
      <c r="A56" s="267">
        <v>7</v>
      </c>
      <c r="B56" s="69" t="s">
        <v>55</v>
      </c>
      <c r="C56" s="70">
        <f>C52/C57</f>
        <v>28.031501976284581</v>
      </c>
      <c r="D56" s="70">
        <f>D52/D57</f>
        <v>371.19274456521737</v>
      </c>
      <c r="E56" s="70">
        <f>E52/E57</f>
        <v>371.41304347826087</v>
      </c>
      <c r="F56" s="70">
        <f>F52/F57</f>
        <v>366.48296195652176</v>
      </c>
      <c r="G56" s="10">
        <f t="shared" si="2"/>
        <v>98.672614866842267</v>
      </c>
      <c r="H56" s="11">
        <f t="shared" si="0"/>
        <v>98.731176005551447</v>
      </c>
      <c r="I56" s="43">
        <f t="shared" si="1"/>
        <v>1307.3968075866087</v>
      </c>
      <c r="K56" s="203"/>
    </row>
    <row r="57" spans="1:11" ht="56.25" customHeight="1" thickBot="1" x14ac:dyDescent="0.3">
      <c r="A57" s="269"/>
      <c r="B57" s="72" t="s">
        <v>56</v>
      </c>
      <c r="C57" s="21">
        <v>506</v>
      </c>
      <c r="D57" s="73">
        <v>368</v>
      </c>
      <c r="E57" s="73">
        <v>368</v>
      </c>
      <c r="F57" s="73">
        <v>368</v>
      </c>
      <c r="G57" s="22">
        <f t="shared" si="2"/>
        <v>100</v>
      </c>
      <c r="H57" s="23">
        <f t="shared" si="0"/>
        <v>100</v>
      </c>
      <c r="I57" s="41">
        <f t="shared" si="1"/>
        <v>72.727272727272734</v>
      </c>
      <c r="K57" s="160"/>
    </row>
    <row r="58" spans="1:11" x14ac:dyDescent="0.25">
      <c r="A58" s="267">
        <v>8</v>
      </c>
      <c r="B58" s="74" t="s">
        <v>57</v>
      </c>
      <c r="C58" s="6">
        <v>10160</v>
      </c>
      <c r="D58" s="75">
        <v>82800</v>
      </c>
      <c r="E58" s="75">
        <v>81090</v>
      </c>
      <c r="F58" s="75">
        <v>82900</v>
      </c>
      <c r="G58" s="10">
        <f t="shared" si="2"/>
        <v>102.23208780367491</v>
      </c>
      <c r="H58" s="11">
        <f t="shared" si="0"/>
        <v>100.1207729468599</v>
      </c>
      <c r="I58" s="43">
        <f t="shared" si="1"/>
        <v>815.94488188976368</v>
      </c>
      <c r="K58" s="145"/>
    </row>
    <row r="59" spans="1:11" ht="15.75" thickBot="1" x14ac:dyDescent="0.3">
      <c r="A59" s="269"/>
      <c r="B59" s="39" t="s">
        <v>23</v>
      </c>
      <c r="C59" s="36">
        <f>C58/C7/12*1000</f>
        <v>937.61535622000736</v>
      </c>
      <c r="D59" s="36">
        <f>D58/D7/12*1000</f>
        <v>10883.280757097791</v>
      </c>
      <c r="E59" s="36">
        <f>E58/E7/12*1000</f>
        <v>10794.728434504792</v>
      </c>
      <c r="F59" s="36">
        <f>F58/F7/12*1000</f>
        <v>11018.075491759702</v>
      </c>
      <c r="G59" s="22">
        <f t="shared" si="2"/>
        <v>102.06903822185089</v>
      </c>
      <c r="H59" s="23">
        <f t="shared" si="0"/>
        <v>101.23854872138625</v>
      </c>
      <c r="I59" s="41">
        <f t="shared" si="1"/>
        <v>1175.1167916211432</v>
      </c>
      <c r="K59" s="175"/>
    </row>
    <row r="60" spans="1:11" x14ac:dyDescent="0.25">
      <c r="A60" s="267">
        <v>9</v>
      </c>
      <c r="B60" s="76" t="s">
        <v>58</v>
      </c>
      <c r="C60" s="77">
        <f>C62+C70+C71+C72+C73+C76+C77+C78+C79+C80+C81+C82</f>
        <v>1140</v>
      </c>
      <c r="D60" s="77">
        <f>D62+D70+D71+D72+D73+D76+D77+D78+D79+D80+D81+D82</f>
        <v>5250</v>
      </c>
      <c r="E60" s="77">
        <f>E62+E70+E71+E72+E73+E76+E77+E78+E79+E80+E81+E82</f>
        <v>5990</v>
      </c>
      <c r="F60" s="77">
        <f>F62+F70+F71+F72+F73+F76+F77+F78+F79+F80+F81+F82</f>
        <v>5370</v>
      </c>
      <c r="G60" s="10">
        <f t="shared" si="2"/>
        <v>89.649415692821364</v>
      </c>
      <c r="H60" s="11">
        <f t="shared" si="0"/>
        <v>102.28571428571429</v>
      </c>
      <c r="I60" s="43">
        <f t="shared" si="1"/>
        <v>471.05263157894734</v>
      </c>
      <c r="K60" s="208"/>
    </row>
    <row r="61" spans="1:11" x14ac:dyDescent="0.25">
      <c r="A61" s="268"/>
      <c r="B61" s="56" t="s">
        <v>23</v>
      </c>
      <c r="C61" s="63">
        <f>C60/C7*1000/12</f>
        <v>105.20487264673312</v>
      </c>
      <c r="D61" s="63">
        <f>D60/D7*1000/12</f>
        <v>690.06309148264972</v>
      </c>
      <c r="E61" s="63">
        <f>E60/E7*1000/12</f>
        <v>797.3908413205537</v>
      </c>
      <c r="F61" s="63">
        <f>F60/F7*1000/12</f>
        <v>713.71610845295061</v>
      </c>
      <c r="G61" s="15">
        <f t="shared" si="2"/>
        <v>89.506434168590403</v>
      </c>
      <c r="H61" s="16">
        <f t="shared" si="0"/>
        <v>103.42766005923903</v>
      </c>
      <c r="I61" s="50">
        <f t="shared" si="1"/>
        <v>678.40594308738355</v>
      </c>
      <c r="K61" s="198"/>
    </row>
    <row r="62" spans="1:11" x14ac:dyDescent="0.25">
      <c r="A62" s="268"/>
      <c r="B62" s="56" t="s">
        <v>59</v>
      </c>
      <c r="C62" s="57">
        <f>SUM(C63:C69)</f>
        <v>0</v>
      </c>
      <c r="D62" s="57">
        <f>SUM(D63:D69)</f>
        <v>0</v>
      </c>
      <c r="E62" s="57">
        <f>SUM(E63:E69)</f>
        <v>0</v>
      </c>
      <c r="F62" s="57">
        <f>SUM(F63:F69)</f>
        <v>0</v>
      </c>
      <c r="G62" s="15" t="e">
        <f t="shared" si="2"/>
        <v>#DIV/0!</v>
      </c>
      <c r="H62" s="16" t="e">
        <f t="shared" si="0"/>
        <v>#DIV/0!</v>
      </c>
      <c r="I62" s="50" t="e">
        <f t="shared" si="1"/>
        <v>#DIV/0!</v>
      </c>
      <c r="K62" s="194"/>
    </row>
    <row r="63" spans="1:11" x14ac:dyDescent="0.25">
      <c r="A63" s="268"/>
      <c r="B63" s="13" t="s">
        <v>60</v>
      </c>
      <c r="C63" s="14"/>
      <c r="D63" s="14"/>
      <c r="E63" s="14"/>
      <c r="F63" s="14"/>
      <c r="G63" s="15" t="e">
        <f t="shared" si="2"/>
        <v>#DIV/0!</v>
      </c>
      <c r="H63" s="16" t="e">
        <f t="shared" si="0"/>
        <v>#DIV/0!</v>
      </c>
      <c r="I63" s="50" t="e">
        <f t="shared" si="1"/>
        <v>#DIV/0!</v>
      </c>
      <c r="K63" s="153"/>
    </row>
    <row r="64" spans="1:11" x14ac:dyDescent="0.25">
      <c r="A64" s="268"/>
      <c r="B64" s="13" t="s">
        <v>61</v>
      </c>
      <c r="C64" s="14"/>
      <c r="D64" s="14"/>
      <c r="E64" s="14"/>
      <c r="F64" s="14"/>
      <c r="G64" s="15" t="e">
        <f t="shared" si="2"/>
        <v>#DIV/0!</v>
      </c>
      <c r="H64" s="16" t="e">
        <f t="shared" si="0"/>
        <v>#DIV/0!</v>
      </c>
      <c r="I64" s="50" t="e">
        <f t="shared" si="1"/>
        <v>#DIV/0!</v>
      </c>
      <c r="K64" s="153"/>
    </row>
    <row r="65" spans="1:11" x14ac:dyDescent="0.25">
      <c r="A65" s="268"/>
      <c r="B65" s="13" t="s">
        <v>62</v>
      </c>
      <c r="C65" s="14"/>
      <c r="D65" s="14"/>
      <c r="E65" s="14"/>
      <c r="F65" s="14"/>
      <c r="G65" s="15" t="e">
        <f t="shared" si="2"/>
        <v>#DIV/0!</v>
      </c>
      <c r="H65" s="16" t="e">
        <f t="shared" si="0"/>
        <v>#DIV/0!</v>
      </c>
      <c r="I65" s="50" t="e">
        <f t="shared" si="1"/>
        <v>#DIV/0!</v>
      </c>
      <c r="K65" s="153"/>
    </row>
    <row r="66" spans="1:11" x14ac:dyDescent="0.25">
      <c r="A66" s="268"/>
      <c r="B66" s="13" t="s">
        <v>63</v>
      </c>
      <c r="C66" s="14"/>
      <c r="D66" s="14"/>
      <c r="E66" s="14"/>
      <c r="F66" s="14"/>
      <c r="G66" s="15" t="e">
        <f t="shared" si="2"/>
        <v>#DIV/0!</v>
      </c>
      <c r="H66" s="16" t="e">
        <f t="shared" si="0"/>
        <v>#DIV/0!</v>
      </c>
      <c r="I66" s="50" t="e">
        <f t="shared" si="1"/>
        <v>#DIV/0!</v>
      </c>
      <c r="K66" s="153"/>
    </row>
    <row r="67" spans="1:11" x14ac:dyDescent="0.25">
      <c r="A67" s="268"/>
      <c r="B67" s="13" t="s">
        <v>64</v>
      </c>
      <c r="C67" s="14"/>
      <c r="D67" s="14"/>
      <c r="E67" s="14"/>
      <c r="F67" s="14"/>
      <c r="G67" s="15" t="e">
        <f t="shared" si="2"/>
        <v>#DIV/0!</v>
      </c>
      <c r="H67" s="16" t="e">
        <f t="shared" si="0"/>
        <v>#DIV/0!</v>
      </c>
      <c r="I67" s="50" t="e">
        <f t="shared" si="1"/>
        <v>#DIV/0!</v>
      </c>
      <c r="K67" s="153"/>
    </row>
    <row r="68" spans="1:11" x14ac:dyDescent="0.25">
      <c r="A68" s="268"/>
      <c r="B68" s="13" t="s">
        <v>65</v>
      </c>
      <c r="C68" s="14"/>
      <c r="D68" s="14"/>
      <c r="E68" s="14"/>
      <c r="F68" s="14"/>
      <c r="G68" s="15" t="e">
        <f t="shared" si="2"/>
        <v>#DIV/0!</v>
      </c>
      <c r="H68" s="16" t="e">
        <f t="shared" si="0"/>
        <v>#DIV/0!</v>
      </c>
      <c r="I68" s="50" t="e">
        <f t="shared" si="1"/>
        <v>#DIV/0!</v>
      </c>
      <c r="K68" s="153"/>
    </row>
    <row r="69" spans="1:11" x14ac:dyDescent="0.25">
      <c r="A69" s="268"/>
      <c r="B69" s="13" t="s">
        <v>66</v>
      </c>
      <c r="C69" s="14"/>
      <c r="D69" s="14"/>
      <c r="E69" s="14"/>
      <c r="F69" s="14"/>
      <c r="G69" s="15" t="e">
        <f t="shared" si="2"/>
        <v>#DIV/0!</v>
      </c>
      <c r="H69" s="16" t="e">
        <f t="shared" si="0"/>
        <v>#DIV/0!</v>
      </c>
      <c r="I69" s="50" t="e">
        <f t="shared" si="1"/>
        <v>#DIV/0!</v>
      </c>
      <c r="K69" s="153"/>
    </row>
    <row r="70" spans="1:11" x14ac:dyDescent="0.25">
      <c r="A70" s="268"/>
      <c r="B70" s="13" t="s">
        <v>67</v>
      </c>
      <c r="C70" s="14"/>
      <c r="D70" s="14"/>
      <c r="E70" s="14"/>
      <c r="F70" s="14"/>
      <c r="G70" s="15" t="e">
        <f t="shared" si="2"/>
        <v>#DIV/0!</v>
      </c>
      <c r="H70" s="16" t="e">
        <f t="shared" si="0"/>
        <v>#DIV/0!</v>
      </c>
      <c r="I70" s="50" t="e">
        <f t="shared" si="1"/>
        <v>#DIV/0!</v>
      </c>
      <c r="K70" s="153"/>
    </row>
    <row r="71" spans="1:11" x14ac:dyDescent="0.25">
      <c r="A71" s="268"/>
      <c r="B71" s="13" t="s">
        <v>68</v>
      </c>
      <c r="C71" s="14">
        <v>589</v>
      </c>
      <c r="D71" s="53">
        <v>3820</v>
      </c>
      <c r="E71" s="53">
        <v>3800</v>
      </c>
      <c r="F71" s="53">
        <v>3920</v>
      </c>
      <c r="G71" s="15">
        <f t="shared" si="2"/>
        <v>103.15789473684211</v>
      </c>
      <c r="H71" s="16">
        <f t="shared" si="0"/>
        <v>102.61780104712042</v>
      </c>
      <c r="I71" s="50">
        <f t="shared" si="1"/>
        <v>665.53480475382003</v>
      </c>
      <c r="K71" s="190"/>
    </row>
    <row r="72" spans="1:11" x14ac:dyDescent="0.25">
      <c r="A72" s="268"/>
      <c r="B72" s="13" t="s">
        <v>69</v>
      </c>
      <c r="C72" s="14"/>
      <c r="D72" s="53"/>
      <c r="E72" s="14"/>
      <c r="F72" s="53"/>
      <c r="G72" s="15" t="e">
        <f t="shared" si="2"/>
        <v>#DIV/0!</v>
      </c>
      <c r="H72" s="16" t="e">
        <f t="shared" si="0"/>
        <v>#DIV/0!</v>
      </c>
      <c r="I72" s="50" t="e">
        <f t="shared" si="1"/>
        <v>#DIV/0!</v>
      </c>
      <c r="K72" s="190"/>
    </row>
    <row r="73" spans="1:11" x14ac:dyDescent="0.25">
      <c r="A73" s="268"/>
      <c r="B73" s="56" t="s">
        <v>70</v>
      </c>
      <c r="C73" s="57">
        <f>C74+C75</f>
        <v>178</v>
      </c>
      <c r="D73" s="62">
        <f>D74+D75</f>
        <v>930</v>
      </c>
      <c r="E73" s="57">
        <v>1700</v>
      </c>
      <c r="F73" s="62">
        <f>F74+F75</f>
        <v>950</v>
      </c>
      <c r="G73" s="15">
        <f t="shared" si="2"/>
        <v>55.882352941176471</v>
      </c>
      <c r="H73" s="16">
        <f t="shared" si="0"/>
        <v>102.15053763440861</v>
      </c>
      <c r="I73" s="50">
        <f t="shared" si="1"/>
        <v>533.70786516853934</v>
      </c>
      <c r="K73" s="194"/>
    </row>
    <row r="74" spans="1:11" x14ac:dyDescent="0.25">
      <c r="A74" s="268"/>
      <c r="B74" s="13" t="s">
        <v>71</v>
      </c>
      <c r="C74" s="14">
        <v>58</v>
      </c>
      <c r="D74" s="53">
        <v>650</v>
      </c>
      <c r="E74" s="53">
        <v>650</v>
      </c>
      <c r="F74" s="53">
        <v>660</v>
      </c>
      <c r="G74" s="15">
        <f t="shared" si="2"/>
        <v>101.53846153846153</v>
      </c>
      <c r="H74" s="16">
        <f t="shared" si="0"/>
        <v>101.53846153846153</v>
      </c>
      <c r="I74" s="50">
        <f t="shared" si="1"/>
        <v>1137.9310344827586</v>
      </c>
      <c r="K74" s="153"/>
    </row>
    <row r="75" spans="1:11" x14ac:dyDescent="0.25">
      <c r="A75" s="268"/>
      <c r="B75" s="13" t="s">
        <v>72</v>
      </c>
      <c r="C75" s="14">
        <v>120</v>
      </c>
      <c r="D75" s="53">
        <v>280</v>
      </c>
      <c r="E75" s="53">
        <v>280</v>
      </c>
      <c r="F75" s="53">
        <v>290</v>
      </c>
      <c r="G75" s="15">
        <f t="shared" si="2"/>
        <v>103.57142857142858</v>
      </c>
      <c r="H75" s="16">
        <f t="shared" si="0"/>
        <v>103.57142857142858</v>
      </c>
      <c r="I75" s="50">
        <f t="shared" si="1"/>
        <v>241.66666666666666</v>
      </c>
      <c r="K75" s="153"/>
    </row>
    <row r="76" spans="1:11" x14ac:dyDescent="0.25">
      <c r="A76" s="268"/>
      <c r="B76" s="13" t="s">
        <v>73</v>
      </c>
      <c r="C76" s="14">
        <v>5</v>
      </c>
      <c r="D76" s="256">
        <v>10</v>
      </c>
      <c r="E76" s="244">
        <v>10</v>
      </c>
      <c r="F76" s="256">
        <v>10</v>
      </c>
      <c r="G76" s="15">
        <f t="shared" si="2"/>
        <v>100</v>
      </c>
      <c r="H76" s="16">
        <f t="shared" si="0"/>
        <v>100</v>
      </c>
      <c r="I76" s="50">
        <f t="shared" si="1"/>
        <v>200</v>
      </c>
      <c r="K76" s="238"/>
    </row>
    <row r="77" spans="1:11" x14ac:dyDescent="0.25">
      <c r="A77" s="268"/>
      <c r="B77" s="13" t="s">
        <v>74</v>
      </c>
      <c r="C77" s="14"/>
      <c r="D77" s="14"/>
      <c r="E77" s="14"/>
      <c r="F77" s="14"/>
      <c r="G77" s="15" t="e">
        <f t="shared" si="2"/>
        <v>#DIV/0!</v>
      </c>
      <c r="H77" s="16" t="e">
        <f t="shared" si="0"/>
        <v>#DIV/0!</v>
      </c>
      <c r="I77" s="50" t="e">
        <f t="shared" si="1"/>
        <v>#DIV/0!</v>
      </c>
      <c r="K77" s="153"/>
    </row>
    <row r="78" spans="1:11" x14ac:dyDescent="0.25">
      <c r="A78" s="268"/>
      <c r="B78" s="13" t="s">
        <v>75</v>
      </c>
      <c r="C78" s="14">
        <v>18</v>
      </c>
      <c r="D78" s="58">
        <v>120</v>
      </c>
      <c r="E78" s="58">
        <v>110</v>
      </c>
      <c r="F78" s="58">
        <v>120</v>
      </c>
      <c r="G78" s="15">
        <f>F78/E78*100</f>
        <v>109.09090909090908</v>
      </c>
      <c r="H78" s="16">
        <f>F78/D78*100</f>
        <v>100</v>
      </c>
      <c r="I78" s="50">
        <f t="shared" si="1"/>
        <v>666.66666666666674</v>
      </c>
      <c r="K78" s="195"/>
    </row>
    <row r="79" spans="1:11" x14ac:dyDescent="0.25">
      <c r="A79" s="268"/>
      <c r="B79" s="13" t="s">
        <v>76</v>
      </c>
      <c r="C79" s="14">
        <v>200</v>
      </c>
      <c r="D79" s="246">
        <v>240</v>
      </c>
      <c r="E79" s="246">
        <v>240</v>
      </c>
      <c r="F79" s="246">
        <v>240</v>
      </c>
      <c r="G79" s="15">
        <f t="shared" si="2"/>
        <v>100</v>
      </c>
      <c r="H79" s="16">
        <f t="shared" ref="H79:H123" si="3">F79/D79*100</f>
        <v>100</v>
      </c>
      <c r="I79" s="50">
        <f t="shared" ref="I79:I123" si="4">F79/C79*100</f>
        <v>120</v>
      </c>
      <c r="K79" s="238"/>
    </row>
    <row r="80" spans="1:11" x14ac:dyDescent="0.25">
      <c r="A80" s="268"/>
      <c r="B80" s="13" t="s">
        <v>77</v>
      </c>
      <c r="C80" s="14">
        <v>100</v>
      </c>
      <c r="D80" s="49">
        <v>40</v>
      </c>
      <c r="E80" s="49">
        <v>40</v>
      </c>
      <c r="F80" s="49">
        <v>40</v>
      </c>
      <c r="G80" s="15">
        <f t="shared" ref="G80:G123" si="5">F80/E80*100</f>
        <v>100</v>
      </c>
      <c r="H80" s="16">
        <f t="shared" si="3"/>
        <v>100</v>
      </c>
      <c r="I80" s="50">
        <f t="shared" si="4"/>
        <v>40</v>
      </c>
      <c r="K80" s="153"/>
    </row>
    <row r="81" spans="1:11" x14ac:dyDescent="0.25">
      <c r="A81" s="268"/>
      <c r="B81" s="13" t="s">
        <v>78</v>
      </c>
      <c r="C81" s="14"/>
      <c r="D81" s="14"/>
      <c r="E81" s="14"/>
      <c r="F81" s="14"/>
      <c r="G81" s="15" t="e">
        <f t="shared" si="5"/>
        <v>#DIV/0!</v>
      </c>
      <c r="H81" s="16" t="e">
        <f t="shared" si="3"/>
        <v>#DIV/0!</v>
      </c>
      <c r="I81" s="50" t="e">
        <f t="shared" si="4"/>
        <v>#DIV/0!</v>
      </c>
      <c r="K81" s="153"/>
    </row>
    <row r="82" spans="1:11" ht="15.75" thickBot="1" x14ac:dyDescent="0.3">
      <c r="A82" s="269"/>
      <c r="B82" s="20" t="s">
        <v>79</v>
      </c>
      <c r="C82" s="21">
        <v>50</v>
      </c>
      <c r="D82" s="21">
        <v>90</v>
      </c>
      <c r="E82" s="21">
        <v>90</v>
      </c>
      <c r="F82" s="21">
        <v>90</v>
      </c>
      <c r="G82" s="22">
        <f t="shared" si="5"/>
        <v>100</v>
      </c>
      <c r="H82" s="23">
        <f t="shared" si="3"/>
        <v>100</v>
      </c>
      <c r="I82" s="41">
        <f t="shared" si="4"/>
        <v>180</v>
      </c>
      <c r="K82" s="160"/>
    </row>
    <row r="83" spans="1:11" ht="48" customHeight="1" x14ac:dyDescent="0.25">
      <c r="A83" s="264">
        <v>10</v>
      </c>
      <c r="B83" s="79" t="s">
        <v>80</v>
      </c>
      <c r="C83" s="77">
        <f>C84+C85</f>
        <v>1940</v>
      </c>
      <c r="D83" s="77">
        <f>D84+D85</f>
        <v>10730</v>
      </c>
      <c r="E83" s="77">
        <f>E84+E85</f>
        <v>10800</v>
      </c>
      <c r="F83" s="77">
        <f>F84+F85</f>
        <v>21260.84</v>
      </c>
      <c r="G83" s="10">
        <f t="shared" si="5"/>
        <v>196.85962962962964</v>
      </c>
      <c r="H83" s="11">
        <f t="shared" si="3"/>
        <v>198.1438956197577</v>
      </c>
      <c r="I83" s="43">
        <f t="shared" si="4"/>
        <v>1095.9195876288661</v>
      </c>
      <c r="K83" s="258"/>
    </row>
    <row r="84" spans="1:11" x14ac:dyDescent="0.25">
      <c r="A84" s="265"/>
      <c r="B84" s="13" t="s">
        <v>81</v>
      </c>
      <c r="C84" s="14">
        <v>40</v>
      </c>
      <c r="D84" s="247">
        <v>3240</v>
      </c>
      <c r="E84" s="83">
        <v>3300</v>
      </c>
      <c r="F84" s="247">
        <v>2150.84</v>
      </c>
      <c r="G84" s="15">
        <f t="shared" si="5"/>
        <v>65.176969696969707</v>
      </c>
      <c r="H84" s="16">
        <f t="shared" si="3"/>
        <v>66.383950617283958</v>
      </c>
      <c r="I84" s="50">
        <f t="shared" si="4"/>
        <v>5377.1</v>
      </c>
      <c r="K84" s="260"/>
    </row>
    <row r="85" spans="1:11" x14ac:dyDescent="0.25">
      <c r="A85" s="265"/>
      <c r="B85" s="85" t="s">
        <v>82</v>
      </c>
      <c r="C85" s="14">
        <v>1900</v>
      </c>
      <c r="D85" s="248">
        <v>7490</v>
      </c>
      <c r="E85" s="83">
        <v>7500</v>
      </c>
      <c r="F85" s="248">
        <v>19110</v>
      </c>
      <c r="G85" s="15">
        <f t="shared" si="5"/>
        <v>254.8</v>
      </c>
      <c r="H85" s="16">
        <f t="shared" si="3"/>
        <v>255.14018691588785</v>
      </c>
      <c r="I85" s="50">
        <f t="shared" si="4"/>
        <v>1005.7894736842105</v>
      </c>
      <c r="K85" s="261"/>
    </row>
    <row r="86" spans="1:11" ht="46.5" customHeight="1" thickBot="1" x14ac:dyDescent="0.3">
      <c r="A86" s="266"/>
      <c r="B86" s="72" t="s">
        <v>83</v>
      </c>
      <c r="C86" s="21">
        <v>72</v>
      </c>
      <c r="D86" s="88">
        <v>0</v>
      </c>
      <c r="E86" s="88">
        <v>0</v>
      </c>
      <c r="F86" s="88">
        <v>0</v>
      </c>
      <c r="G86" s="22" t="e">
        <f t="shared" si="5"/>
        <v>#DIV/0!</v>
      </c>
      <c r="H86" s="23" t="e">
        <f t="shared" si="3"/>
        <v>#DIV/0!</v>
      </c>
      <c r="I86" s="41">
        <f t="shared" si="4"/>
        <v>0</v>
      </c>
      <c r="K86" s="262"/>
    </row>
    <row r="87" spans="1:11" ht="21.75" customHeight="1" x14ac:dyDescent="0.25">
      <c r="A87" s="264">
        <v>11</v>
      </c>
      <c r="B87" s="25" t="s">
        <v>84</v>
      </c>
      <c r="C87" s="25">
        <v>15507</v>
      </c>
      <c r="D87" s="91">
        <v>21608.5</v>
      </c>
      <c r="E87" s="91">
        <v>21608.5</v>
      </c>
      <c r="F87" s="91">
        <v>21608.5</v>
      </c>
      <c r="G87" s="10">
        <f t="shared" si="5"/>
        <v>100</v>
      </c>
      <c r="H87" s="11">
        <f t="shared" si="3"/>
        <v>100</v>
      </c>
      <c r="I87" s="43">
        <f t="shared" si="4"/>
        <v>139.34674663055395</v>
      </c>
      <c r="K87" s="216"/>
    </row>
    <row r="88" spans="1:11" ht="27" customHeight="1" x14ac:dyDescent="0.25">
      <c r="A88" s="265"/>
      <c r="B88" s="28" t="s">
        <v>85</v>
      </c>
      <c r="C88" s="92">
        <f>C87/C7</f>
        <v>17.172757475083056</v>
      </c>
      <c r="D88" s="92">
        <f>D87/D7</f>
        <v>34.08280757097792</v>
      </c>
      <c r="E88" s="92">
        <f>E87/E7</f>
        <v>34.518370607028757</v>
      </c>
      <c r="F88" s="92">
        <f>F87/F7</f>
        <v>34.463317384370015</v>
      </c>
      <c r="G88" s="15">
        <f t="shared" si="5"/>
        <v>99.840510366826138</v>
      </c>
      <c r="H88" s="16">
        <f t="shared" si="3"/>
        <v>101.11642743221689</v>
      </c>
      <c r="I88" s="50">
        <f t="shared" si="4"/>
        <v>200.68598438180257</v>
      </c>
      <c r="K88" s="217"/>
    </row>
    <row r="89" spans="1:11" ht="56.25" customHeight="1" thickBot="1" x14ac:dyDescent="0.3">
      <c r="A89" s="266"/>
      <c r="B89" s="44" t="s">
        <v>86</v>
      </c>
      <c r="C89" s="36">
        <f>C86/C87*100</f>
        <v>0.46430644225188622</v>
      </c>
      <c r="D89" s="36">
        <f>D86/D87*100</f>
        <v>0</v>
      </c>
      <c r="E89" s="36">
        <f>E86/E87*100</f>
        <v>0</v>
      </c>
      <c r="F89" s="36">
        <f>F86/F87*100</f>
        <v>0</v>
      </c>
      <c r="G89" s="22" t="e">
        <f t="shared" si="5"/>
        <v>#DIV/0!</v>
      </c>
      <c r="H89" s="23" t="e">
        <f t="shared" si="3"/>
        <v>#DIV/0!</v>
      </c>
      <c r="I89" s="41">
        <f t="shared" si="4"/>
        <v>0</v>
      </c>
      <c r="K89" s="218"/>
    </row>
    <row r="90" spans="1:11" ht="29.25" customHeight="1" x14ac:dyDescent="0.25">
      <c r="A90" s="264">
        <v>12</v>
      </c>
      <c r="B90" s="42" t="s">
        <v>87</v>
      </c>
      <c r="C90" s="6">
        <v>6</v>
      </c>
      <c r="D90" s="8">
        <v>5</v>
      </c>
      <c r="E90" s="6">
        <v>4</v>
      </c>
      <c r="F90" s="8">
        <v>5</v>
      </c>
      <c r="G90" s="10">
        <f t="shared" si="5"/>
        <v>125</v>
      </c>
      <c r="H90" s="11">
        <f t="shared" si="3"/>
        <v>100</v>
      </c>
      <c r="I90" s="43">
        <f t="shared" si="4"/>
        <v>83.333333333333343</v>
      </c>
      <c r="K90" s="147"/>
    </row>
    <row r="91" spans="1:11" ht="43.5" customHeight="1" thickBot="1" x14ac:dyDescent="0.3">
      <c r="A91" s="266"/>
      <c r="B91" s="44" t="s">
        <v>88</v>
      </c>
      <c r="C91" s="40">
        <f>C90*1000/C7</f>
        <v>6.6445182724252492</v>
      </c>
      <c r="D91" s="40">
        <f>D90*1000/D7</f>
        <v>7.8864353312302837</v>
      </c>
      <c r="E91" s="40">
        <f>E90*1000/E7</f>
        <v>6.3897763578274764</v>
      </c>
      <c r="F91" s="40">
        <f>F90*1000/F7</f>
        <v>7.9744816586921852</v>
      </c>
      <c r="G91" s="22">
        <f t="shared" si="5"/>
        <v>124.80063795853269</v>
      </c>
      <c r="H91" s="23">
        <f t="shared" si="3"/>
        <v>101.11642743221691</v>
      </c>
      <c r="I91" s="41">
        <f t="shared" si="4"/>
        <v>120.01594896331737</v>
      </c>
      <c r="K91" s="219"/>
    </row>
    <row r="92" spans="1:11" ht="27" customHeight="1" x14ac:dyDescent="0.25">
      <c r="A92" s="264">
        <v>13</v>
      </c>
      <c r="B92" s="42" t="s">
        <v>89</v>
      </c>
      <c r="C92" s="6">
        <v>11</v>
      </c>
      <c r="D92" s="245">
        <v>10</v>
      </c>
      <c r="E92" s="6">
        <v>9</v>
      </c>
      <c r="F92" s="245">
        <v>9</v>
      </c>
      <c r="G92" s="10">
        <f t="shared" si="5"/>
        <v>100</v>
      </c>
      <c r="H92" s="11">
        <f t="shared" si="3"/>
        <v>90</v>
      </c>
      <c r="I92" s="43">
        <f t="shared" si="4"/>
        <v>81.818181818181827</v>
      </c>
      <c r="K92" s="146"/>
    </row>
    <row r="93" spans="1:11" ht="33" customHeight="1" x14ac:dyDescent="0.25">
      <c r="A93" s="265"/>
      <c r="B93" s="54" t="s">
        <v>90</v>
      </c>
      <c r="C93" s="14">
        <v>0</v>
      </c>
      <c r="D93" s="14">
        <v>0</v>
      </c>
      <c r="E93" s="14">
        <v>0</v>
      </c>
      <c r="F93" s="14">
        <v>0</v>
      </c>
      <c r="G93" s="15" t="e">
        <f t="shared" si="5"/>
        <v>#DIV/0!</v>
      </c>
      <c r="H93" s="16" t="e">
        <f t="shared" si="3"/>
        <v>#DIV/0!</v>
      </c>
      <c r="I93" s="50" t="e">
        <f t="shared" si="4"/>
        <v>#DIV/0!</v>
      </c>
      <c r="K93" s="153"/>
    </row>
    <row r="94" spans="1:11" ht="59.25" customHeight="1" thickBot="1" x14ac:dyDescent="0.3">
      <c r="A94" s="266"/>
      <c r="B94" s="44" t="s">
        <v>91</v>
      </c>
      <c r="C94" s="40">
        <f>(C92+C93)*10000/C7</f>
        <v>121.81616832779623</v>
      </c>
      <c r="D94" s="40">
        <f>(D92+D93)*10000/D7</f>
        <v>157.72870662460568</v>
      </c>
      <c r="E94" s="40">
        <f>(E92+E93)*10000/E7</f>
        <v>143.76996805111821</v>
      </c>
      <c r="F94" s="40">
        <f>(F92+F93)*10000/F7</f>
        <v>143.54066985645932</v>
      </c>
      <c r="G94" s="22">
        <f t="shared" si="5"/>
        <v>99.840510366826138</v>
      </c>
      <c r="H94" s="23">
        <f t="shared" si="3"/>
        <v>91.004784688995215</v>
      </c>
      <c r="I94" s="41">
        <f t="shared" si="4"/>
        <v>117.83384080034797</v>
      </c>
      <c r="K94" s="40"/>
    </row>
    <row r="95" spans="1:11" ht="63.75" customHeight="1" x14ac:dyDescent="0.25">
      <c r="A95" s="264">
        <v>14</v>
      </c>
      <c r="B95" s="42" t="s">
        <v>92</v>
      </c>
      <c r="C95" s="6"/>
      <c r="D95" s="6">
        <v>650</v>
      </c>
      <c r="E95" s="6">
        <v>650</v>
      </c>
      <c r="F95" s="6">
        <v>650</v>
      </c>
      <c r="G95" s="10">
        <f t="shared" si="5"/>
        <v>100</v>
      </c>
      <c r="H95" s="11">
        <f t="shared" si="3"/>
        <v>100</v>
      </c>
      <c r="I95" s="43" t="e">
        <f t="shared" si="4"/>
        <v>#DIV/0!</v>
      </c>
      <c r="K95" s="145"/>
    </row>
    <row r="96" spans="1:11" ht="58.5" customHeight="1" thickBot="1" x14ac:dyDescent="0.3">
      <c r="A96" s="266"/>
      <c r="B96" s="44" t="s">
        <v>93</v>
      </c>
      <c r="C96" s="96">
        <f>C95/C7*100</f>
        <v>0</v>
      </c>
      <c r="D96" s="40">
        <f>D95/D7*100</f>
        <v>102.5236593059937</v>
      </c>
      <c r="E96" s="40">
        <f>E95/E7*100</f>
        <v>103.83386581469649</v>
      </c>
      <c r="F96" s="40">
        <f>F95/F7*100</f>
        <v>103.6682615629984</v>
      </c>
      <c r="G96" s="22">
        <f t="shared" si="5"/>
        <v>99.840510366826138</v>
      </c>
      <c r="H96" s="23">
        <f t="shared" si="3"/>
        <v>101.11642743221689</v>
      </c>
      <c r="I96" s="41" t="e">
        <f t="shared" si="4"/>
        <v>#DIV/0!</v>
      </c>
      <c r="K96" s="175"/>
    </row>
    <row r="97" spans="1:11" x14ac:dyDescent="0.25">
      <c r="A97" s="264">
        <v>15</v>
      </c>
      <c r="B97" s="25" t="s">
        <v>94</v>
      </c>
      <c r="C97" s="6">
        <v>16</v>
      </c>
      <c r="D97" s="245">
        <v>13</v>
      </c>
      <c r="E97" s="8">
        <v>5</v>
      </c>
      <c r="F97" s="245">
        <v>5</v>
      </c>
      <c r="G97" s="10">
        <f t="shared" si="5"/>
        <v>100</v>
      </c>
      <c r="H97" s="11">
        <f t="shared" si="3"/>
        <v>38.461538461538467</v>
      </c>
      <c r="I97" s="43">
        <f t="shared" si="4"/>
        <v>31.25</v>
      </c>
      <c r="K97" s="239"/>
    </row>
    <row r="98" spans="1:11" x14ac:dyDescent="0.25">
      <c r="A98" s="265"/>
      <c r="B98" s="13" t="s">
        <v>95</v>
      </c>
      <c r="C98" s="14">
        <v>14</v>
      </c>
      <c r="D98" s="244">
        <v>12</v>
      </c>
      <c r="E98" s="58">
        <v>5</v>
      </c>
      <c r="F98" s="244">
        <v>5</v>
      </c>
      <c r="G98" s="15">
        <f t="shared" si="5"/>
        <v>100</v>
      </c>
      <c r="H98" s="16">
        <f t="shared" si="3"/>
        <v>41.666666666666671</v>
      </c>
      <c r="I98" s="50">
        <f t="shared" si="4"/>
        <v>35.714285714285715</v>
      </c>
      <c r="K98" s="238"/>
    </row>
    <row r="99" spans="1:11" x14ac:dyDescent="0.25">
      <c r="A99" s="265"/>
      <c r="B99" s="56" t="s">
        <v>96</v>
      </c>
      <c r="C99" s="29">
        <f>C98/C97</f>
        <v>0.875</v>
      </c>
      <c r="D99" s="29">
        <f>D98/D97</f>
        <v>0.92307692307692313</v>
      </c>
      <c r="E99" s="29">
        <f>E98/E97</f>
        <v>1</v>
      </c>
      <c r="F99" s="29">
        <f>F98/F97</f>
        <v>1</v>
      </c>
      <c r="G99" s="15">
        <f t="shared" si="5"/>
        <v>100</v>
      </c>
      <c r="H99" s="16">
        <f t="shared" si="3"/>
        <v>108.33333333333333</v>
      </c>
      <c r="I99" s="50">
        <f t="shared" si="4"/>
        <v>114.28571428571428</v>
      </c>
      <c r="K99" s="168"/>
    </row>
    <row r="100" spans="1:11" ht="41.25" customHeight="1" x14ac:dyDescent="0.25">
      <c r="A100" s="265"/>
      <c r="B100" s="54" t="s">
        <v>97</v>
      </c>
      <c r="C100" s="14">
        <v>0</v>
      </c>
      <c r="D100" s="244">
        <v>0</v>
      </c>
      <c r="E100" s="58">
        <v>0</v>
      </c>
      <c r="F100" s="244">
        <v>0</v>
      </c>
      <c r="G100" s="15" t="e">
        <f t="shared" si="5"/>
        <v>#DIV/0!</v>
      </c>
      <c r="H100" s="16" t="e">
        <f t="shared" si="3"/>
        <v>#DIV/0!</v>
      </c>
      <c r="I100" s="50" t="e">
        <f t="shared" si="4"/>
        <v>#DIV/0!</v>
      </c>
      <c r="K100" s="238"/>
    </row>
    <row r="101" spans="1:11" ht="45" customHeight="1" x14ac:dyDescent="0.25">
      <c r="A101" s="265"/>
      <c r="B101" s="28" t="s">
        <v>98</v>
      </c>
      <c r="C101" s="29">
        <f>C100/C97</f>
        <v>0</v>
      </c>
      <c r="D101" s="29">
        <f>D100/D97</f>
        <v>0</v>
      </c>
      <c r="E101" s="29">
        <f>E100/E97</f>
        <v>0</v>
      </c>
      <c r="F101" s="29">
        <f>F100/F97</f>
        <v>0</v>
      </c>
      <c r="G101" s="15" t="e">
        <f t="shared" si="5"/>
        <v>#DIV/0!</v>
      </c>
      <c r="H101" s="16" t="e">
        <f t="shared" si="3"/>
        <v>#DIV/0!</v>
      </c>
      <c r="I101" s="50" t="e">
        <f t="shared" si="4"/>
        <v>#DIV/0!</v>
      </c>
      <c r="K101" s="168"/>
    </row>
    <row r="102" spans="1:11" ht="30" customHeight="1" x14ac:dyDescent="0.25">
      <c r="A102" s="265"/>
      <c r="B102" s="97" t="s">
        <v>99</v>
      </c>
      <c r="C102" s="98">
        <f>C97*100000/C7</f>
        <v>1771.8715393133998</v>
      </c>
      <c r="D102" s="98">
        <f>D97*100000/D7</f>
        <v>2050.4731861198738</v>
      </c>
      <c r="E102" s="98">
        <f>E97*100000/E7</f>
        <v>798.72204472843453</v>
      </c>
      <c r="F102" s="98">
        <f>F97*100000/F7</f>
        <v>797.44816586921854</v>
      </c>
      <c r="G102" s="15">
        <f t="shared" si="5"/>
        <v>99.840510366826166</v>
      </c>
      <c r="H102" s="16">
        <f t="shared" si="3"/>
        <v>38.890933627775738</v>
      </c>
      <c r="I102" s="50">
        <f t="shared" si="4"/>
        <v>45.005980861244019</v>
      </c>
      <c r="K102" s="221"/>
    </row>
    <row r="103" spans="1:11" ht="15.75" thickBot="1" x14ac:dyDescent="0.3">
      <c r="A103" s="266"/>
      <c r="B103" s="20" t="s">
        <v>100</v>
      </c>
      <c r="C103" s="21">
        <v>0</v>
      </c>
      <c r="D103" s="254">
        <v>1</v>
      </c>
      <c r="E103" s="99">
        <v>0</v>
      </c>
      <c r="F103" s="254">
        <v>0</v>
      </c>
      <c r="G103" s="22" t="e">
        <f t="shared" si="5"/>
        <v>#DIV/0!</v>
      </c>
      <c r="H103" s="23">
        <f t="shared" si="3"/>
        <v>0</v>
      </c>
      <c r="I103" s="41" t="e">
        <f t="shared" si="4"/>
        <v>#DIV/0!</v>
      </c>
      <c r="K103" s="253"/>
    </row>
    <row r="104" spans="1:11" ht="33.75" customHeight="1" thickBot="1" x14ac:dyDescent="0.3">
      <c r="A104" s="100">
        <v>16</v>
      </c>
      <c r="B104" s="101" t="s">
        <v>101</v>
      </c>
      <c r="C104" s="102">
        <v>167.4</v>
      </c>
      <c r="D104" s="249">
        <v>542.87</v>
      </c>
      <c r="E104" s="249">
        <v>695.5</v>
      </c>
      <c r="F104" s="249">
        <v>542.87</v>
      </c>
      <c r="G104" s="104">
        <f t="shared" si="5"/>
        <v>78.054636951833217</v>
      </c>
      <c r="H104" s="105">
        <f t="shared" si="3"/>
        <v>100</v>
      </c>
      <c r="I104" s="106">
        <f t="shared" si="4"/>
        <v>324.29510155316603</v>
      </c>
      <c r="K104" s="240"/>
    </row>
    <row r="105" spans="1:11" ht="42.75" customHeight="1" x14ac:dyDescent="0.25">
      <c r="A105" s="264">
        <v>17</v>
      </c>
      <c r="B105" s="42" t="s">
        <v>102</v>
      </c>
      <c r="C105" s="6">
        <v>1307</v>
      </c>
      <c r="D105" s="255">
        <v>1919.8</v>
      </c>
      <c r="E105" s="255">
        <v>2065.6</v>
      </c>
      <c r="F105" s="255">
        <v>1919.8</v>
      </c>
      <c r="G105" s="10">
        <f t="shared" si="5"/>
        <v>92.941518202943456</v>
      </c>
      <c r="H105" s="11">
        <f t="shared" si="3"/>
        <v>100</v>
      </c>
      <c r="I105" s="43">
        <f t="shared" si="4"/>
        <v>146.88599846977812</v>
      </c>
      <c r="K105" s="239"/>
    </row>
    <row r="106" spans="1:11" ht="56.25" customHeight="1" x14ac:dyDescent="0.25">
      <c r="A106" s="265"/>
      <c r="B106" s="54" t="s">
        <v>103</v>
      </c>
      <c r="C106" s="14">
        <v>0</v>
      </c>
      <c r="D106" s="14">
        <v>0</v>
      </c>
      <c r="E106" s="14">
        <v>0</v>
      </c>
      <c r="F106" s="14">
        <v>0</v>
      </c>
      <c r="G106" s="15" t="e">
        <f t="shared" si="5"/>
        <v>#DIV/0!</v>
      </c>
      <c r="H106" s="16" t="e">
        <f t="shared" si="3"/>
        <v>#DIV/0!</v>
      </c>
      <c r="I106" s="50" t="e">
        <f t="shared" si="4"/>
        <v>#DIV/0!</v>
      </c>
      <c r="K106" s="153"/>
    </row>
    <row r="107" spans="1:11" ht="57.75" customHeight="1" thickBot="1" x14ac:dyDescent="0.3">
      <c r="A107" s="266"/>
      <c r="B107" s="44" t="s">
        <v>104</v>
      </c>
      <c r="C107" s="32">
        <f>C106/C105</f>
        <v>0</v>
      </c>
      <c r="D107" s="32">
        <f>D106/D105</f>
        <v>0</v>
      </c>
      <c r="E107" s="32">
        <f>E106/E105</f>
        <v>0</v>
      </c>
      <c r="F107" s="32">
        <f>F106/F105</f>
        <v>0</v>
      </c>
      <c r="G107" s="22" t="e">
        <f t="shared" si="5"/>
        <v>#DIV/0!</v>
      </c>
      <c r="H107" s="23" t="e">
        <f t="shared" si="3"/>
        <v>#DIV/0!</v>
      </c>
      <c r="I107" s="41" t="e">
        <f t="shared" si="4"/>
        <v>#DIV/0!</v>
      </c>
      <c r="K107" s="171"/>
    </row>
    <row r="108" spans="1:11" ht="55.5" customHeight="1" x14ac:dyDescent="0.25">
      <c r="A108" s="264">
        <v>18</v>
      </c>
      <c r="B108" s="42" t="s">
        <v>105</v>
      </c>
      <c r="C108" s="6">
        <v>0</v>
      </c>
      <c r="D108" s="6">
        <f>D7</f>
        <v>634</v>
      </c>
      <c r="E108" s="6">
        <f>E7</f>
        <v>626</v>
      </c>
      <c r="F108" s="6">
        <f>F7</f>
        <v>627</v>
      </c>
      <c r="G108" s="10">
        <f t="shared" si="5"/>
        <v>100.15974440894568</v>
      </c>
      <c r="H108" s="11">
        <f t="shared" si="3"/>
        <v>98.895899053627758</v>
      </c>
      <c r="I108" s="43" t="e">
        <f t="shared" si="4"/>
        <v>#DIV/0!</v>
      </c>
      <c r="K108" s="145"/>
    </row>
    <row r="109" spans="1:11" ht="66.75" customHeight="1" thickBot="1" x14ac:dyDescent="0.3">
      <c r="A109" s="266"/>
      <c r="B109" s="44" t="s">
        <v>106</v>
      </c>
      <c r="C109" s="108">
        <f>C108/C7</f>
        <v>0</v>
      </c>
      <c r="D109" s="109">
        <f>D108/D7</f>
        <v>1</v>
      </c>
      <c r="E109" s="108">
        <f>E108/E7</f>
        <v>1</v>
      </c>
      <c r="F109" s="109">
        <f>F108/F7</f>
        <v>1</v>
      </c>
      <c r="G109" s="22">
        <f t="shared" si="5"/>
        <v>100</v>
      </c>
      <c r="H109" s="23">
        <f t="shared" si="3"/>
        <v>100</v>
      </c>
      <c r="I109" s="41" t="e">
        <f t="shared" si="4"/>
        <v>#DIV/0!</v>
      </c>
      <c r="K109" s="230"/>
    </row>
    <row r="110" spans="1:11" ht="57" customHeight="1" x14ac:dyDescent="0.25">
      <c r="A110" s="264">
        <v>19</v>
      </c>
      <c r="B110" s="42" t="s">
        <v>107</v>
      </c>
      <c r="C110" s="6">
        <v>0.5</v>
      </c>
      <c r="D110" s="6">
        <v>9.1999999999999993</v>
      </c>
      <c r="E110" s="6">
        <v>9.1999999999999993</v>
      </c>
      <c r="F110" s="6">
        <v>9.1999999999999993</v>
      </c>
      <c r="G110" s="10">
        <f t="shared" si="5"/>
        <v>100</v>
      </c>
      <c r="H110" s="11">
        <f t="shared" si="3"/>
        <v>100</v>
      </c>
      <c r="I110" s="43">
        <f t="shared" si="4"/>
        <v>1839.9999999999998</v>
      </c>
      <c r="K110" s="145"/>
    </row>
    <row r="111" spans="1:11" ht="69.75" customHeight="1" x14ac:dyDescent="0.25">
      <c r="A111" s="265"/>
      <c r="B111" s="54" t="s">
        <v>108</v>
      </c>
      <c r="C111" s="14">
        <v>0.5</v>
      </c>
      <c r="D111" s="14">
        <v>8.9</v>
      </c>
      <c r="E111" s="14">
        <v>8.9</v>
      </c>
      <c r="F111" s="14">
        <v>8.9</v>
      </c>
      <c r="G111" s="15">
        <f t="shared" si="5"/>
        <v>100</v>
      </c>
      <c r="H111" s="16">
        <f t="shared" si="3"/>
        <v>100</v>
      </c>
      <c r="I111" s="50">
        <f t="shared" si="4"/>
        <v>1780</v>
      </c>
      <c r="K111" s="153"/>
    </row>
    <row r="112" spans="1:11" ht="120.75" customHeight="1" thickBot="1" x14ac:dyDescent="0.3">
      <c r="A112" s="266"/>
      <c r="B112" s="44" t="s">
        <v>109</v>
      </c>
      <c r="C112" s="108">
        <f>C111/C110</f>
        <v>1</v>
      </c>
      <c r="D112" s="108">
        <f>D111/D110</f>
        <v>0.96739130434782616</v>
      </c>
      <c r="E112" s="108">
        <f>E111/E110</f>
        <v>0.96739130434782616</v>
      </c>
      <c r="F112" s="108">
        <f>F111/F110</f>
        <v>0.96739130434782616</v>
      </c>
      <c r="G112" s="22">
        <f t="shared" si="5"/>
        <v>100</v>
      </c>
      <c r="H112" s="23">
        <f t="shared" si="3"/>
        <v>100</v>
      </c>
      <c r="I112" s="41">
        <f t="shared" si="4"/>
        <v>96.739130434782624</v>
      </c>
      <c r="K112" s="229"/>
    </row>
    <row r="113" spans="1:11" ht="33" customHeight="1" x14ac:dyDescent="0.25">
      <c r="A113" s="264">
        <v>20</v>
      </c>
      <c r="B113" s="42" t="s">
        <v>110</v>
      </c>
      <c r="C113" s="6">
        <v>63108</v>
      </c>
      <c r="D113" s="245">
        <v>62877.86</v>
      </c>
      <c r="E113" s="245">
        <v>62877.86</v>
      </c>
      <c r="F113" s="245">
        <v>62877.86</v>
      </c>
      <c r="G113" s="10">
        <f t="shared" si="5"/>
        <v>100</v>
      </c>
      <c r="H113" s="11">
        <f t="shared" si="3"/>
        <v>100</v>
      </c>
      <c r="I113" s="43">
        <f t="shared" si="4"/>
        <v>99.635323572288783</v>
      </c>
      <c r="K113" s="145"/>
    </row>
    <row r="114" spans="1:11" ht="57.75" customHeight="1" x14ac:dyDescent="0.25">
      <c r="A114" s="265"/>
      <c r="B114" s="54" t="s">
        <v>111</v>
      </c>
      <c r="C114" s="14">
        <v>39000</v>
      </c>
      <c r="D114" s="244">
        <v>39000</v>
      </c>
      <c r="E114" s="244">
        <v>39000</v>
      </c>
      <c r="F114" s="244">
        <v>39000</v>
      </c>
      <c r="G114" s="15">
        <f t="shared" si="5"/>
        <v>100</v>
      </c>
      <c r="H114" s="16">
        <f t="shared" si="3"/>
        <v>100</v>
      </c>
      <c r="I114" s="50">
        <f t="shared" si="4"/>
        <v>100</v>
      </c>
      <c r="K114" s="153"/>
    </row>
    <row r="115" spans="1:11" ht="84" customHeight="1" thickBot="1" x14ac:dyDescent="0.3">
      <c r="A115" s="266"/>
      <c r="B115" s="44" t="s">
        <v>112</v>
      </c>
      <c r="C115" s="108">
        <f>C114/C113</f>
        <v>0.61798821068644227</v>
      </c>
      <c r="D115" s="108">
        <f>D114/D113</f>
        <v>0.62025011665473351</v>
      </c>
      <c r="E115" s="108">
        <f>E114/E113</f>
        <v>0.62025011665473351</v>
      </c>
      <c r="F115" s="108">
        <f>F114/F113</f>
        <v>0.62025011665473351</v>
      </c>
      <c r="G115" s="22">
        <f t="shared" si="5"/>
        <v>100</v>
      </c>
      <c r="H115" s="23">
        <f t="shared" si="3"/>
        <v>100</v>
      </c>
      <c r="I115" s="41">
        <f t="shared" si="4"/>
        <v>100.36601118422288</v>
      </c>
      <c r="K115" s="229"/>
    </row>
    <row r="116" spans="1:11" ht="53.25" customHeight="1" x14ac:dyDescent="0.25">
      <c r="A116" s="264">
        <v>21</v>
      </c>
      <c r="B116" s="42" t="s">
        <v>113</v>
      </c>
      <c r="C116" s="6">
        <v>35</v>
      </c>
      <c r="D116" s="6">
        <v>15</v>
      </c>
      <c r="E116" s="6">
        <v>15</v>
      </c>
      <c r="F116" s="6">
        <v>15</v>
      </c>
      <c r="G116" s="10">
        <f t="shared" si="5"/>
        <v>100</v>
      </c>
      <c r="H116" s="11">
        <f t="shared" si="3"/>
        <v>100</v>
      </c>
      <c r="I116" s="43">
        <f t="shared" si="4"/>
        <v>42.857142857142854</v>
      </c>
      <c r="K116" s="239"/>
    </row>
    <row r="117" spans="1:11" ht="30.75" customHeight="1" x14ac:dyDescent="0.25">
      <c r="A117" s="265"/>
      <c r="B117" s="54" t="s">
        <v>114</v>
      </c>
      <c r="C117" s="14">
        <v>35</v>
      </c>
      <c r="D117" s="14">
        <v>15</v>
      </c>
      <c r="E117" s="14">
        <v>15</v>
      </c>
      <c r="F117" s="14">
        <v>15</v>
      </c>
      <c r="G117" s="15">
        <f t="shared" si="5"/>
        <v>100</v>
      </c>
      <c r="H117" s="16">
        <f t="shared" si="3"/>
        <v>100</v>
      </c>
      <c r="I117" s="50">
        <f t="shared" si="4"/>
        <v>42.857142857142854</v>
      </c>
      <c r="K117" s="238"/>
    </row>
    <row r="118" spans="1:11" ht="35.25" customHeight="1" thickBot="1" x14ac:dyDescent="0.3">
      <c r="A118" s="266"/>
      <c r="B118" s="44" t="s">
        <v>115</v>
      </c>
      <c r="C118" s="108">
        <f>C117/C116</f>
        <v>1</v>
      </c>
      <c r="D118" s="108">
        <f>D117/D116</f>
        <v>1</v>
      </c>
      <c r="E118" s="108">
        <f>E117/E116</f>
        <v>1</v>
      </c>
      <c r="F118" s="108">
        <f>F117/F116</f>
        <v>1</v>
      </c>
      <c r="G118" s="22">
        <f t="shared" si="5"/>
        <v>100</v>
      </c>
      <c r="H118" s="23">
        <f t="shared" si="3"/>
        <v>100</v>
      </c>
      <c r="I118" s="41">
        <f t="shared" si="4"/>
        <v>100</v>
      </c>
      <c r="K118" s="229"/>
    </row>
    <row r="119" spans="1:11" ht="54.75" customHeight="1" x14ac:dyDescent="0.25">
      <c r="A119" s="264">
        <v>22</v>
      </c>
      <c r="B119" s="42" t="s">
        <v>116</v>
      </c>
      <c r="C119" s="6">
        <v>3530</v>
      </c>
      <c r="D119" s="250">
        <v>3000</v>
      </c>
      <c r="E119" s="245">
        <v>3000</v>
      </c>
      <c r="F119" s="250">
        <v>3118.8</v>
      </c>
      <c r="G119" s="10">
        <f t="shared" si="5"/>
        <v>103.96000000000001</v>
      </c>
      <c r="H119" s="11">
        <f t="shared" si="3"/>
        <v>103.96000000000001</v>
      </c>
      <c r="I119" s="43">
        <f t="shared" si="4"/>
        <v>88.351274787535417</v>
      </c>
      <c r="K119" s="241"/>
    </row>
    <row r="120" spans="1:11" ht="57" customHeight="1" x14ac:dyDescent="0.25">
      <c r="A120" s="265"/>
      <c r="B120" s="54" t="s">
        <v>117</v>
      </c>
      <c r="C120" s="14">
        <v>415</v>
      </c>
      <c r="D120" s="251">
        <v>1166</v>
      </c>
      <c r="E120" s="244">
        <v>1100</v>
      </c>
      <c r="F120" s="251">
        <v>1200</v>
      </c>
      <c r="G120" s="15">
        <f t="shared" si="5"/>
        <v>109.09090909090908</v>
      </c>
      <c r="H120" s="16">
        <f t="shared" si="3"/>
        <v>102.91595197255575</v>
      </c>
      <c r="I120" s="50">
        <f t="shared" si="4"/>
        <v>289.15662650602411</v>
      </c>
      <c r="K120" s="242"/>
    </row>
    <row r="121" spans="1:11" ht="69.75" customHeight="1" thickBot="1" x14ac:dyDescent="0.3">
      <c r="A121" s="266"/>
      <c r="B121" s="44" t="s">
        <v>118</v>
      </c>
      <c r="C121" s="108">
        <f>C120/C7</f>
        <v>0.45957918050941304</v>
      </c>
      <c r="D121" s="108">
        <f>D120/D7</f>
        <v>1.8391167192429021</v>
      </c>
      <c r="E121" s="108">
        <f>E120/E7</f>
        <v>1.7571884984025559</v>
      </c>
      <c r="F121" s="108">
        <f>F120/F7</f>
        <v>1.9138755980861244</v>
      </c>
      <c r="G121" s="22">
        <f t="shared" si="5"/>
        <v>108.91692040017401</v>
      </c>
      <c r="H121" s="23">
        <f t="shared" si="3"/>
        <v>104.06493389250453</v>
      </c>
      <c r="I121" s="41">
        <f t="shared" si="4"/>
        <v>416.44088314982417</v>
      </c>
      <c r="K121" s="229"/>
    </row>
    <row r="122" spans="1:11" ht="55.5" customHeight="1" x14ac:dyDescent="0.25">
      <c r="A122" s="264">
        <v>23</v>
      </c>
      <c r="B122" s="42" t="s">
        <v>119</v>
      </c>
      <c r="C122" s="6">
        <v>406</v>
      </c>
      <c r="D122" s="245">
        <v>302</v>
      </c>
      <c r="E122" s="6">
        <v>303</v>
      </c>
      <c r="F122" s="245">
        <v>305</v>
      </c>
      <c r="G122" s="10">
        <f t="shared" si="5"/>
        <v>100.66006600660067</v>
      </c>
      <c r="H122" s="11">
        <f t="shared" si="3"/>
        <v>100.99337748344371</v>
      </c>
      <c r="I122" s="43">
        <f t="shared" si="4"/>
        <v>75.123152709359601</v>
      </c>
      <c r="K122" s="239"/>
    </row>
    <row r="123" spans="1:11" ht="59.25" customHeight="1" thickBot="1" x14ac:dyDescent="0.3">
      <c r="A123" s="266"/>
      <c r="B123" s="44" t="s">
        <v>120</v>
      </c>
      <c r="C123" s="108">
        <f>C122/C7</f>
        <v>0.44961240310077522</v>
      </c>
      <c r="D123" s="108">
        <f>D122/D7</f>
        <v>0.47634069400630913</v>
      </c>
      <c r="E123" s="108">
        <f>E122/E7</f>
        <v>0.48402555910543132</v>
      </c>
      <c r="F123" s="108">
        <f>F122/F7</f>
        <v>0.48644338118022329</v>
      </c>
      <c r="G123" s="22">
        <f t="shared" si="5"/>
        <v>100.49952363657417</v>
      </c>
      <c r="H123" s="23">
        <f t="shared" si="3"/>
        <v>102.12089525439126</v>
      </c>
      <c r="I123" s="41">
        <f t="shared" si="4"/>
        <v>108.19171753836001</v>
      </c>
      <c r="K123" s="229"/>
    </row>
    <row r="124" spans="1:11" x14ac:dyDescent="0.25">
      <c r="A124" s="111"/>
      <c r="B124" s="111"/>
      <c r="C124" s="112"/>
      <c r="D124" s="112"/>
      <c r="E124" s="113"/>
      <c r="F124" s="112"/>
      <c r="G124" s="112"/>
      <c r="H124" s="112"/>
      <c r="I124" s="112"/>
    </row>
    <row r="125" spans="1:11" x14ac:dyDescent="0.25">
      <c r="A125" s="111"/>
      <c r="B125" s="111" t="s">
        <v>162</v>
      </c>
      <c r="C125" s="112">
        <v>21</v>
      </c>
      <c r="D125" s="112"/>
      <c r="E125" s="112"/>
      <c r="F125" s="112"/>
      <c r="G125" s="112"/>
      <c r="H125" s="112"/>
      <c r="I125" s="112"/>
    </row>
    <row r="126" spans="1:11" x14ac:dyDescent="0.25">
      <c r="A126" s="111"/>
      <c r="B126" s="111" t="s">
        <v>121</v>
      </c>
      <c r="C126" s="112"/>
      <c r="D126" s="112"/>
      <c r="E126" s="112"/>
      <c r="F126" s="112"/>
      <c r="G126" s="112"/>
      <c r="H126" s="112"/>
      <c r="I126" s="112"/>
    </row>
    <row r="127" spans="1:11" x14ac:dyDescent="0.25">
      <c r="A127" s="111"/>
      <c r="B127" s="111"/>
      <c r="C127" s="112"/>
      <c r="D127" s="112"/>
      <c r="E127" s="114"/>
      <c r="F127" s="114"/>
      <c r="G127" s="112"/>
      <c r="H127" s="112"/>
      <c r="I127" s="112"/>
    </row>
  </sheetData>
  <mergeCells count="30">
    <mergeCell ref="A113:A115"/>
    <mergeCell ref="A116:A118"/>
    <mergeCell ref="A119:A121"/>
    <mergeCell ref="A122:A123"/>
    <mergeCell ref="A92:A94"/>
    <mergeCell ref="A95:A96"/>
    <mergeCell ref="A97:A103"/>
    <mergeCell ref="A105:A107"/>
    <mergeCell ref="A108:A109"/>
    <mergeCell ref="A110:A112"/>
    <mergeCell ref="A90:A91"/>
    <mergeCell ref="A7:A10"/>
    <mergeCell ref="A11:A17"/>
    <mergeCell ref="A18:A19"/>
    <mergeCell ref="A20:A21"/>
    <mergeCell ref="A22:A23"/>
    <mergeCell ref="A24:A55"/>
    <mergeCell ref="A56:A57"/>
    <mergeCell ref="A58:A59"/>
    <mergeCell ref="A60:A82"/>
    <mergeCell ref="A83:A86"/>
    <mergeCell ref="A87:A89"/>
    <mergeCell ref="A2:I2"/>
    <mergeCell ref="A3:I3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64" workbookViewId="0">
      <selection activeCell="I58" sqref="I58"/>
    </sheetView>
  </sheetViews>
  <sheetFormatPr defaultRowHeight="15" x14ac:dyDescent="0.25"/>
  <cols>
    <col min="1" max="1" width="19.42578125" customWidth="1"/>
    <col min="2" max="2" width="17.5703125" customWidth="1"/>
    <col min="3" max="3" width="19.140625" customWidth="1"/>
    <col min="4" max="4" width="23.85546875" customWidth="1"/>
  </cols>
  <sheetData>
    <row r="1" spans="1:4" ht="5.25" customHeight="1" x14ac:dyDescent="0.3"/>
    <row r="2" spans="1:4" ht="14.45" hidden="1" x14ac:dyDescent="0.3"/>
    <row r="3" spans="1:4" ht="20.25" x14ac:dyDescent="0.3">
      <c r="A3" s="278" t="s">
        <v>127</v>
      </c>
      <c r="B3" s="278"/>
      <c r="C3" s="278"/>
      <c r="D3" s="278"/>
    </row>
    <row r="4" spans="1:4" x14ac:dyDescent="0.25">
      <c r="A4" s="279" t="s">
        <v>163</v>
      </c>
      <c r="B4" s="279"/>
      <c r="C4" s="279"/>
      <c r="D4" s="279"/>
    </row>
    <row r="5" spans="1:4" ht="14.45" x14ac:dyDescent="0.3">
      <c r="A5" s="115"/>
      <c r="B5" s="115"/>
      <c r="C5" s="115"/>
      <c r="D5" s="115"/>
    </row>
    <row r="6" spans="1:4" ht="18" x14ac:dyDescent="0.25">
      <c r="A6" s="276" t="s">
        <v>160</v>
      </c>
      <c r="B6" s="276"/>
      <c r="C6" s="276"/>
      <c r="D6" s="276"/>
    </row>
    <row r="7" spans="1:4" x14ac:dyDescent="0.25">
      <c r="A7" s="116" t="s">
        <v>129</v>
      </c>
      <c r="B7" s="117" t="s">
        <v>130</v>
      </c>
      <c r="C7" s="116" t="s">
        <v>131</v>
      </c>
      <c r="D7" s="116" t="s">
        <v>132</v>
      </c>
    </row>
    <row r="8" spans="1:4" x14ac:dyDescent="0.25">
      <c r="A8" s="118" t="s">
        <v>133</v>
      </c>
      <c r="B8" s="119" t="s">
        <v>134</v>
      </c>
      <c r="C8" s="120" t="s">
        <v>135</v>
      </c>
      <c r="D8" s="120" t="s">
        <v>136</v>
      </c>
    </row>
    <row r="9" spans="1:4" x14ac:dyDescent="0.25">
      <c r="A9" s="121" t="s">
        <v>137</v>
      </c>
      <c r="B9" s="122"/>
      <c r="C9" s="123"/>
      <c r="D9" s="123"/>
    </row>
    <row r="10" spans="1:4" x14ac:dyDescent="0.25">
      <c r="A10" s="124" t="s">
        <v>138</v>
      </c>
      <c r="B10" s="125">
        <v>3950</v>
      </c>
      <c r="C10" s="126">
        <v>65</v>
      </c>
      <c r="D10" s="126">
        <f>B10/10*C10</f>
        <v>25675</v>
      </c>
    </row>
    <row r="11" spans="1:4" x14ac:dyDescent="0.25">
      <c r="A11" s="124" t="s">
        <v>139</v>
      </c>
      <c r="B11" s="125">
        <v>608</v>
      </c>
      <c r="C11" s="126">
        <v>104</v>
      </c>
      <c r="D11" s="126">
        <f>B11/10*C11</f>
        <v>6323.2</v>
      </c>
    </row>
    <row r="12" spans="1:4" x14ac:dyDescent="0.25">
      <c r="A12" s="124" t="s">
        <v>140</v>
      </c>
      <c r="B12" s="125">
        <v>839.3</v>
      </c>
      <c r="C12" s="126">
        <v>60</v>
      </c>
      <c r="D12" s="126">
        <f>B12/10*C12</f>
        <v>5035.7999999999993</v>
      </c>
    </row>
    <row r="13" spans="1:4" x14ac:dyDescent="0.25">
      <c r="A13" s="124" t="s">
        <v>141</v>
      </c>
      <c r="B13" s="125">
        <v>383</v>
      </c>
      <c r="C13" s="126">
        <v>55</v>
      </c>
      <c r="D13" s="126">
        <f>B13/10*C13</f>
        <v>2106.5</v>
      </c>
    </row>
    <row r="14" spans="1:4" x14ac:dyDescent="0.25">
      <c r="A14" s="124" t="s">
        <v>142</v>
      </c>
      <c r="B14" s="125"/>
      <c r="C14" s="126">
        <v>60</v>
      </c>
      <c r="D14" s="126">
        <f>B14/10*C14</f>
        <v>0</v>
      </c>
    </row>
    <row r="15" spans="1:4" x14ac:dyDescent="0.25">
      <c r="A15" s="127" t="s">
        <v>143</v>
      </c>
      <c r="B15" s="128">
        <f>B10+B11+B12+B13+B14</f>
        <v>5780.3</v>
      </c>
      <c r="C15" s="126" t="s">
        <v>144</v>
      </c>
      <c r="D15" s="129">
        <f>D10+D11+D12+D13+D14</f>
        <v>39140.5</v>
      </c>
    </row>
    <row r="16" spans="1:4" x14ac:dyDescent="0.25">
      <c r="A16" s="124" t="s">
        <v>145</v>
      </c>
      <c r="B16" s="130">
        <v>3245</v>
      </c>
      <c r="C16" s="126">
        <v>15</v>
      </c>
      <c r="D16" s="126">
        <f>B16/10*C16</f>
        <v>4867.5</v>
      </c>
    </row>
    <row r="17" spans="1:4" x14ac:dyDescent="0.25">
      <c r="A17" s="123" t="s">
        <v>146</v>
      </c>
      <c r="B17" s="131"/>
      <c r="C17" s="126">
        <v>3.5</v>
      </c>
      <c r="D17" s="126">
        <f>B17*C17/1000</f>
        <v>0</v>
      </c>
    </row>
    <row r="18" spans="1:4" x14ac:dyDescent="0.25">
      <c r="A18" s="123" t="s">
        <v>147</v>
      </c>
      <c r="B18" s="132">
        <v>57</v>
      </c>
      <c r="C18" s="126">
        <v>37.5</v>
      </c>
      <c r="D18" s="126">
        <f>B18/10*C18</f>
        <v>213.75</v>
      </c>
    </row>
    <row r="19" spans="1:4" x14ac:dyDescent="0.25">
      <c r="A19" s="123" t="s">
        <v>148</v>
      </c>
      <c r="B19" s="132"/>
      <c r="C19" s="126">
        <v>10</v>
      </c>
      <c r="D19" s="126">
        <f>B19/10*C19</f>
        <v>0</v>
      </c>
    </row>
    <row r="20" spans="1:4" x14ac:dyDescent="0.25">
      <c r="A20" s="123" t="s">
        <v>149</v>
      </c>
      <c r="B20" s="132"/>
      <c r="C20" s="126">
        <v>12</v>
      </c>
      <c r="D20" s="126">
        <f>B20/10*C20</f>
        <v>0</v>
      </c>
    </row>
    <row r="21" spans="1:4" x14ac:dyDescent="0.25">
      <c r="A21" s="123" t="s">
        <v>150</v>
      </c>
      <c r="B21" s="132"/>
      <c r="C21" s="126">
        <v>9</v>
      </c>
      <c r="D21" s="126">
        <f>B21/10*C21</f>
        <v>0</v>
      </c>
    </row>
    <row r="22" spans="1:4" x14ac:dyDescent="0.25">
      <c r="A22" s="121" t="s">
        <v>151</v>
      </c>
      <c r="B22" s="132" t="s">
        <v>144</v>
      </c>
      <c r="C22" s="126" t="s">
        <v>144</v>
      </c>
      <c r="D22" s="129">
        <f>D15+D16+D17+D18+D19+D20+D21</f>
        <v>44221.75</v>
      </c>
    </row>
    <row r="23" spans="1:4" ht="14.45" x14ac:dyDescent="0.3">
      <c r="A23" s="133"/>
      <c r="B23" s="133"/>
      <c r="C23" s="133"/>
      <c r="D23" s="133"/>
    </row>
    <row r="24" spans="1:4" ht="18" x14ac:dyDescent="0.25">
      <c r="A24" s="276" t="s">
        <v>152</v>
      </c>
      <c r="B24" s="276"/>
      <c r="C24" s="276"/>
      <c r="D24" s="276"/>
    </row>
    <row r="25" spans="1:4" x14ac:dyDescent="0.25">
      <c r="A25" s="116" t="s">
        <v>153</v>
      </c>
      <c r="B25" s="117" t="s">
        <v>130</v>
      </c>
      <c r="C25" s="116" t="s">
        <v>131</v>
      </c>
      <c r="D25" s="116" t="s">
        <v>132</v>
      </c>
    </row>
    <row r="26" spans="1:4" x14ac:dyDescent="0.25">
      <c r="A26" s="118" t="s">
        <v>133</v>
      </c>
      <c r="B26" s="119" t="s">
        <v>134</v>
      </c>
      <c r="C26" s="120" t="s">
        <v>135</v>
      </c>
      <c r="D26" s="120" t="s">
        <v>136</v>
      </c>
    </row>
    <row r="27" spans="1:4" x14ac:dyDescent="0.25">
      <c r="A27" s="121" t="s">
        <v>137</v>
      </c>
      <c r="B27" s="123"/>
      <c r="C27" s="123"/>
      <c r="D27" s="121"/>
    </row>
    <row r="28" spans="1:4" x14ac:dyDescent="0.25">
      <c r="A28" s="123" t="s">
        <v>138</v>
      </c>
      <c r="B28" s="132">
        <v>2227</v>
      </c>
      <c r="C28" s="126">
        <v>65</v>
      </c>
      <c r="D28" s="126">
        <f>B28/10*C28</f>
        <v>14475.5</v>
      </c>
    </row>
    <row r="29" spans="1:4" x14ac:dyDescent="0.25">
      <c r="A29" s="123" t="s">
        <v>139</v>
      </c>
      <c r="B29" s="132">
        <v>24.85</v>
      </c>
      <c r="C29" s="126">
        <v>104</v>
      </c>
      <c r="D29" s="126">
        <f>B29/10*C29</f>
        <v>258.44000000000005</v>
      </c>
    </row>
    <row r="30" spans="1:4" x14ac:dyDescent="0.25">
      <c r="A30" s="123" t="s">
        <v>140</v>
      </c>
      <c r="B30" s="132">
        <v>620</v>
      </c>
      <c r="C30" s="126">
        <v>60</v>
      </c>
      <c r="D30" s="126">
        <f>B30/10*C30</f>
        <v>3720</v>
      </c>
    </row>
    <row r="31" spans="1:4" x14ac:dyDescent="0.25">
      <c r="A31" s="123" t="s">
        <v>141</v>
      </c>
      <c r="B31" s="132">
        <v>156</v>
      </c>
      <c r="C31" s="126">
        <v>55</v>
      </c>
      <c r="D31" s="126">
        <f>B31/10*C31</f>
        <v>858</v>
      </c>
    </row>
    <row r="32" spans="1:4" x14ac:dyDescent="0.25">
      <c r="A32" s="123" t="s">
        <v>142</v>
      </c>
      <c r="B32" s="132">
        <v>0.6</v>
      </c>
      <c r="C32" s="126">
        <v>60</v>
      </c>
      <c r="D32" s="126">
        <f>B32/10*C32</f>
        <v>3.5999999999999996</v>
      </c>
    </row>
    <row r="33" spans="1:4" x14ac:dyDescent="0.25">
      <c r="A33" s="121" t="s">
        <v>143</v>
      </c>
      <c r="B33" s="129">
        <f>B28+B29+B30+B31+B32</f>
        <v>3028.45</v>
      </c>
      <c r="C33" s="126" t="s">
        <v>144</v>
      </c>
      <c r="D33" s="129">
        <f>D28+D29+D30+D31+D32</f>
        <v>19315.54</v>
      </c>
    </row>
    <row r="34" spans="1:4" x14ac:dyDescent="0.25">
      <c r="A34" s="123" t="s">
        <v>145</v>
      </c>
      <c r="B34" s="132">
        <v>11410.6</v>
      </c>
      <c r="C34" s="126">
        <v>15</v>
      </c>
      <c r="D34" s="126">
        <f>B34/10*C34</f>
        <v>17115.899999999998</v>
      </c>
    </row>
    <row r="35" spans="1:4" x14ac:dyDescent="0.25">
      <c r="A35" s="123" t="s">
        <v>146</v>
      </c>
      <c r="B35" s="132">
        <v>5000</v>
      </c>
      <c r="C35" s="126">
        <v>3.5</v>
      </c>
      <c r="D35" s="126">
        <f>B35*C35/1000</f>
        <v>17.5</v>
      </c>
    </row>
    <row r="36" spans="1:4" x14ac:dyDescent="0.25">
      <c r="A36" s="123" t="s">
        <v>147</v>
      </c>
      <c r="B36" s="132">
        <v>46</v>
      </c>
      <c r="C36" s="126">
        <v>37.5</v>
      </c>
      <c r="D36" s="134">
        <f>B36/10*C36</f>
        <v>172.5</v>
      </c>
    </row>
    <row r="37" spans="1:4" x14ac:dyDescent="0.25">
      <c r="A37" s="123" t="s">
        <v>148</v>
      </c>
      <c r="B37" s="132">
        <v>400</v>
      </c>
      <c r="C37" s="126">
        <v>10</v>
      </c>
      <c r="D37" s="126">
        <f>B37/10*C37</f>
        <v>400</v>
      </c>
    </row>
    <row r="38" spans="1:4" x14ac:dyDescent="0.25">
      <c r="A38" s="123" t="s">
        <v>149</v>
      </c>
      <c r="B38" s="132">
        <v>150</v>
      </c>
      <c r="C38" s="126">
        <v>12</v>
      </c>
      <c r="D38" s="126">
        <f>B38/10*C38</f>
        <v>180</v>
      </c>
    </row>
    <row r="39" spans="1:4" x14ac:dyDescent="0.25">
      <c r="A39" s="123" t="s">
        <v>150</v>
      </c>
      <c r="B39" s="132"/>
      <c r="C39" s="126">
        <v>9</v>
      </c>
      <c r="D39" s="126">
        <f>B39/10*C39</f>
        <v>0</v>
      </c>
    </row>
    <row r="40" spans="1:4" x14ac:dyDescent="0.25">
      <c r="A40" s="121" t="s">
        <v>151</v>
      </c>
      <c r="B40" s="132" t="s">
        <v>144</v>
      </c>
      <c r="C40" s="126" t="s">
        <v>144</v>
      </c>
      <c r="D40" s="135">
        <f>SUM(D33:D39)</f>
        <v>37201.440000000002</v>
      </c>
    </row>
    <row r="41" spans="1:4" x14ac:dyDescent="0.25">
      <c r="A41" s="136"/>
      <c r="B41" s="136"/>
      <c r="C41" s="136"/>
      <c r="D41" s="136"/>
    </row>
    <row r="42" spans="1:4" ht="18" x14ac:dyDescent="0.25">
      <c r="A42" s="276" t="s">
        <v>50</v>
      </c>
      <c r="B42" s="276"/>
      <c r="C42" s="276"/>
      <c r="D42" s="276"/>
    </row>
    <row r="43" spans="1:4" x14ac:dyDescent="0.25">
      <c r="A43" s="116" t="s">
        <v>153</v>
      </c>
      <c r="B43" s="117" t="s">
        <v>130</v>
      </c>
      <c r="C43" s="116" t="s">
        <v>131</v>
      </c>
      <c r="D43" s="116" t="s">
        <v>132</v>
      </c>
    </row>
    <row r="44" spans="1:4" x14ac:dyDescent="0.25">
      <c r="A44" s="118" t="s">
        <v>133</v>
      </c>
      <c r="B44" s="119" t="s">
        <v>134</v>
      </c>
      <c r="C44" s="120" t="s">
        <v>135</v>
      </c>
      <c r="D44" s="120" t="s">
        <v>136</v>
      </c>
    </row>
    <row r="45" spans="1:4" x14ac:dyDescent="0.25">
      <c r="A45" s="121" t="s">
        <v>137</v>
      </c>
      <c r="B45" s="123"/>
      <c r="C45" s="123"/>
      <c r="D45" s="121"/>
    </row>
    <row r="46" spans="1:4" x14ac:dyDescent="0.25">
      <c r="A46" s="123" t="s">
        <v>138</v>
      </c>
      <c r="B46" s="132">
        <v>453.8</v>
      </c>
      <c r="C46" s="126">
        <v>65</v>
      </c>
      <c r="D46" s="126">
        <f>B46/10*C46</f>
        <v>2949.7000000000003</v>
      </c>
    </row>
    <row r="47" spans="1:4" x14ac:dyDescent="0.25">
      <c r="A47" s="123" t="s">
        <v>139</v>
      </c>
      <c r="B47" s="132">
        <v>130.6</v>
      </c>
      <c r="C47" s="126">
        <v>104</v>
      </c>
      <c r="D47" s="126">
        <f>B47/10*C47</f>
        <v>1358.2399999999998</v>
      </c>
    </row>
    <row r="48" spans="1:4" x14ac:dyDescent="0.25">
      <c r="A48" s="123" t="s">
        <v>140</v>
      </c>
      <c r="B48" s="132">
        <v>598</v>
      </c>
      <c r="C48" s="126">
        <v>60</v>
      </c>
      <c r="D48" s="126">
        <f>B48/10*C48</f>
        <v>3588</v>
      </c>
    </row>
    <row r="49" spans="1:4" x14ac:dyDescent="0.25">
      <c r="A49" s="123" t="s">
        <v>141</v>
      </c>
      <c r="B49" s="132">
        <v>26</v>
      </c>
      <c r="C49" s="126">
        <v>55</v>
      </c>
      <c r="D49" s="126">
        <f>B49/10*C49</f>
        <v>143</v>
      </c>
    </row>
    <row r="50" spans="1:4" x14ac:dyDescent="0.25">
      <c r="A50" s="123" t="s">
        <v>142</v>
      </c>
      <c r="B50" s="132">
        <v>0.8</v>
      </c>
      <c r="C50" s="126">
        <v>60</v>
      </c>
      <c r="D50" s="126">
        <f>B50/10*C50</f>
        <v>4.8</v>
      </c>
    </row>
    <row r="51" spans="1:4" x14ac:dyDescent="0.25">
      <c r="A51" s="121" t="s">
        <v>143</v>
      </c>
      <c r="B51" s="129">
        <f>B46+B47+B48+B49+B50</f>
        <v>1209.2</v>
      </c>
      <c r="C51" s="126" t="s">
        <v>144</v>
      </c>
      <c r="D51" s="129">
        <f>D46+D47+D48+D49+D50</f>
        <v>8043.7400000000007</v>
      </c>
    </row>
    <row r="52" spans="1:4" x14ac:dyDescent="0.25">
      <c r="A52" s="123" t="s">
        <v>145</v>
      </c>
      <c r="B52" s="132">
        <v>1945</v>
      </c>
      <c r="C52" s="126">
        <v>15</v>
      </c>
      <c r="D52" s="126">
        <f>B52/10*C52</f>
        <v>2917.5</v>
      </c>
    </row>
    <row r="53" spans="1:4" x14ac:dyDescent="0.25">
      <c r="A53" s="123" t="s">
        <v>146</v>
      </c>
      <c r="B53" s="132">
        <v>800</v>
      </c>
      <c r="C53" s="126">
        <v>3.5</v>
      </c>
      <c r="D53" s="126">
        <f>B53*C53/1000</f>
        <v>2.8</v>
      </c>
    </row>
    <row r="54" spans="1:4" x14ac:dyDescent="0.25">
      <c r="A54" s="123" t="s">
        <v>147</v>
      </c>
      <c r="B54" s="132">
        <v>12</v>
      </c>
      <c r="C54" s="126">
        <v>37.5</v>
      </c>
      <c r="D54" s="134">
        <f>B54/10*C54</f>
        <v>45</v>
      </c>
    </row>
    <row r="55" spans="1:4" x14ac:dyDescent="0.25">
      <c r="A55" s="123" t="s">
        <v>148</v>
      </c>
      <c r="B55" s="132">
        <v>200</v>
      </c>
      <c r="C55" s="126">
        <v>10</v>
      </c>
      <c r="D55" s="126">
        <f>B55/10*C55</f>
        <v>200</v>
      </c>
    </row>
    <row r="56" spans="1:4" x14ac:dyDescent="0.25">
      <c r="A56" s="123" t="s">
        <v>149</v>
      </c>
      <c r="B56" s="132">
        <v>100</v>
      </c>
      <c r="C56" s="126">
        <v>12</v>
      </c>
      <c r="D56" s="126">
        <f>B56/10*C56</f>
        <v>120</v>
      </c>
    </row>
    <row r="57" spans="1:4" x14ac:dyDescent="0.25">
      <c r="A57" s="123" t="s">
        <v>150</v>
      </c>
      <c r="B57" s="132">
        <v>15</v>
      </c>
      <c r="C57" s="126">
        <v>9</v>
      </c>
      <c r="D57" s="126">
        <f>B57/10*C57</f>
        <v>13.5</v>
      </c>
    </row>
    <row r="58" spans="1:4" x14ac:dyDescent="0.25">
      <c r="A58" s="121" t="s">
        <v>151</v>
      </c>
      <c r="B58" s="132" t="s">
        <v>144</v>
      </c>
      <c r="C58" s="126" t="s">
        <v>144</v>
      </c>
      <c r="D58" s="135">
        <f>D51+D52+D53+D54+D55+D56+D57</f>
        <v>11342.54</v>
      </c>
    </row>
    <row r="59" spans="1:4" x14ac:dyDescent="0.25">
      <c r="A59" s="136"/>
      <c r="B59" s="136"/>
      <c r="C59" s="136"/>
      <c r="D59" s="136"/>
    </row>
    <row r="60" spans="1:4" ht="18" x14ac:dyDescent="0.25">
      <c r="A60" s="276" t="s">
        <v>154</v>
      </c>
      <c r="B60" s="276"/>
      <c r="C60" s="276"/>
      <c r="D60" s="276"/>
    </row>
    <row r="61" spans="1:4" x14ac:dyDescent="0.25">
      <c r="A61" s="116" t="s">
        <v>153</v>
      </c>
      <c r="B61" s="117" t="s">
        <v>130</v>
      </c>
      <c r="C61" s="116" t="s">
        <v>131</v>
      </c>
      <c r="D61" s="116" t="s">
        <v>132</v>
      </c>
    </row>
    <row r="62" spans="1:4" x14ac:dyDescent="0.25">
      <c r="A62" s="118" t="s">
        <v>133</v>
      </c>
      <c r="B62" s="119" t="s">
        <v>134</v>
      </c>
      <c r="C62" s="120" t="s">
        <v>135</v>
      </c>
      <c r="D62" s="120" t="s">
        <v>136</v>
      </c>
    </row>
    <row r="63" spans="1:4" x14ac:dyDescent="0.25">
      <c r="A63" s="121" t="s">
        <v>137</v>
      </c>
      <c r="B63" s="123"/>
      <c r="C63" s="123"/>
      <c r="D63" s="121"/>
    </row>
    <row r="64" spans="1:4" x14ac:dyDescent="0.25">
      <c r="A64" s="123" t="s">
        <v>138</v>
      </c>
      <c r="B64" s="132"/>
      <c r="C64" s="126">
        <v>65</v>
      </c>
      <c r="D64" s="126">
        <f>B64/10*C64</f>
        <v>0</v>
      </c>
    </row>
    <row r="65" spans="1:4" x14ac:dyDescent="0.25">
      <c r="A65" s="123" t="s">
        <v>139</v>
      </c>
      <c r="B65" s="132"/>
      <c r="C65" s="126">
        <v>104</v>
      </c>
      <c r="D65" s="126">
        <f>B65/10*C65</f>
        <v>0</v>
      </c>
    </row>
    <row r="66" spans="1:4" x14ac:dyDescent="0.25">
      <c r="A66" s="123" t="s">
        <v>140</v>
      </c>
      <c r="B66" s="132"/>
      <c r="C66" s="126">
        <v>60</v>
      </c>
      <c r="D66" s="126">
        <f>B66/10*C66</f>
        <v>0</v>
      </c>
    </row>
    <row r="67" spans="1:4" x14ac:dyDescent="0.25">
      <c r="A67" s="123" t="s">
        <v>141</v>
      </c>
      <c r="B67" s="132"/>
      <c r="C67" s="126">
        <v>55</v>
      </c>
      <c r="D67" s="126">
        <f>B67/10*C67</f>
        <v>0</v>
      </c>
    </row>
    <row r="68" spans="1:4" x14ac:dyDescent="0.25">
      <c r="A68" s="123" t="s">
        <v>142</v>
      </c>
      <c r="B68" s="132"/>
      <c r="C68" s="126">
        <v>60</v>
      </c>
      <c r="D68" s="126">
        <f>B68/10*C68</f>
        <v>0</v>
      </c>
    </row>
    <row r="69" spans="1:4" x14ac:dyDescent="0.25">
      <c r="A69" s="121" t="s">
        <v>143</v>
      </c>
      <c r="B69" s="129">
        <f>B64+B65+B66+B67+B68</f>
        <v>0</v>
      </c>
      <c r="C69" s="126" t="s">
        <v>144</v>
      </c>
      <c r="D69" s="129">
        <f>D64+D65+D66+D67+D68</f>
        <v>0</v>
      </c>
    </row>
    <row r="70" spans="1:4" x14ac:dyDescent="0.25">
      <c r="A70" s="123" t="s">
        <v>145</v>
      </c>
      <c r="B70" s="132"/>
      <c r="C70" s="126">
        <v>15</v>
      </c>
      <c r="D70" s="126">
        <f>B70/10*C70</f>
        <v>0</v>
      </c>
    </row>
    <row r="71" spans="1:4" x14ac:dyDescent="0.25">
      <c r="A71" s="123" t="s">
        <v>146</v>
      </c>
      <c r="B71" s="132"/>
      <c r="C71" s="126">
        <v>3.5</v>
      </c>
      <c r="D71" s="126">
        <f>B71*C71/1000</f>
        <v>0</v>
      </c>
    </row>
    <row r="72" spans="1:4" x14ac:dyDescent="0.25">
      <c r="A72" s="123" t="s">
        <v>147</v>
      </c>
      <c r="B72" s="132"/>
      <c r="C72" s="126">
        <v>37.5</v>
      </c>
      <c r="D72" s="126">
        <f>B72/10*C72</f>
        <v>0</v>
      </c>
    </row>
    <row r="73" spans="1:4" x14ac:dyDescent="0.25">
      <c r="A73" s="123" t="s">
        <v>148</v>
      </c>
      <c r="B73" s="132"/>
      <c r="C73" s="126">
        <v>10</v>
      </c>
      <c r="D73" s="126">
        <f>B73/10*C73</f>
        <v>0</v>
      </c>
    </row>
    <row r="74" spans="1:4" x14ac:dyDescent="0.25">
      <c r="A74" s="123" t="s">
        <v>149</v>
      </c>
      <c r="B74" s="132"/>
      <c r="C74" s="126">
        <v>12</v>
      </c>
      <c r="D74" s="126">
        <f>B74/10*C74</f>
        <v>0</v>
      </c>
    </row>
    <row r="75" spans="1:4" x14ac:dyDescent="0.25">
      <c r="A75" s="123" t="s">
        <v>150</v>
      </c>
      <c r="B75" s="132"/>
      <c r="C75" s="126">
        <v>9</v>
      </c>
      <c r="D75" s="126">
        <f>B75/10*C75</f>
        <v>0</v>
      </c>
    </row>
    <row r="76" spans="1:4" x14ac:dyDescent="0.25">
      <c r="A76" s="121" t="s">
        <v>151</v>
      </c>
      <c r="B76" s="132" t="s">
        <v>144</v>
      </c>
      <c r="C76" s="126" t="s">
        <v>144</v>
      </c>
      <c r="D76" s="129">
        <f>D69+D70+D71+D72+D73+D74+D75</f>
        <v>0</v>
      </c>
    </row>
    <row r="77" spans="1:4" x14ac:dyDescent="0.25">
      <c r="A77" s="136"/>
      <c r="B77" s="136"/>
      <c r="C77" s="136"/>
      <c r="D77" s="136"/>
    </row>
    <row r="78" spans="1:4" ht="18" x14ac:dyDescent="0.25">
      <c r="A78" s="276" t="s">
        <v>155</v>
      </c>
      <c r="B78" s="276"/>
      <c r="C78" s="276"/>
      <c r="D78" s="276"/>
    </row>
    <row r="79" spans="1:4" x14ac:dyDescent="0.25">
      <c r="A79" s="116" t="s">
        <v>153</v>
      </c>
      <c r="B79" s="117" t="s">
        <v>130</v>
      </c>
      <c r="C79" s="116" t="s">
        <v>131</v>
      </c>
      <c r="D79" s="116" t="s">
        <v>132</v>
      </c>
    </row>
    <row r="80" spans="1:4" x14ac:dyDescent="0.25">
      <c r="A80" s="118" t="s">
        <v>133</v>
      </c>
      <c r="B80" s="119" t="s">
        <v>134</v>
      </c>
      <c r="C80" s="120" t="s">
        <v>135</v>
      </c>
      <c r="D80" s="120" t="s">
        <v>136</v>
      </c>
    </row>
    <row r="81" spans="1:4" x14ac:dyDescent="0.25">
      <c r="A81" s="121" t="s">
        <v>137</v>
      </c>
      <c r="B81" s="121"/>
      <c r="C81" s="121"/>
      <c r="D81" s="121"/>
    </row>
    <row r="82" spans="1:4" x14ac:dyDescent="0.25">
      <c r="A82" s="123" t="s">
        <v>138</v>
      </c>
      <c r="B82" s="126">
        <f>B10+B28+B46+B64</f>
        <v>6630.8</v>
      </c>
      <c r="C82" s="126">
        <v>65</v>
      </c>
      <c r="D82" s="126">
        <f>B82/10*C82</f>
        <v>43100.200000000004</v>
      </c>
    </row>
    <row r="83" spans="1:4" x14ac:dyDescent="0.25">
      <c r="A83" s="123" t="s">
        <v>139</v>
      </c>
      <c r="B83" s="126">
        <f>B11+B29+B47+B65</f>
        <v>763.45</v>
      </c>
      <c r="C83" s="126">
        <v>104</v>
      </c>
      <c r="D83" s="126">
        <f>B83/10*C83</f>
        <v>7939.88</v>
      </c>
    </row>
    <row r="84" spans="1:4" x14ac:dyDescent="0.25">
      <c r="A84" s="123" t="s">
        <v>140</v>
      </c>
      <c r="B84" s="126">
        <f>B12+B30+B48+B66</f>
        <v>2057.3000000000002</v>
      </c>
      <c r="C84" s="126">
        <v>60</v>
      </c>
      <c r="D84" s="126">
        <f>B84/10*C84</f>
        <v>12343.800000000001</v>
      </c>
    </row>
    <row r="85" spans="1:4" x14ac:dyDescent="0.25">
      <c r="A85" s="123" t="s">
        <v>141</v>
      </c>
      <c r="B85" s="126">
        <f>B13+B31+B49+B67</f>
        <v>565</v>
      </c>
      <c r="C85" s="126">
        <v>55</v>
      </c>
      <c r="D85" s="126">
        <f>B85/10*C85</f>
        <v>3107.5</v>
      </c>
    </row>
    <row r="86" spans="1:4" x14ac:dyDescent="0.25">
      <c r="A86" s="123" t="s">
        <v>142</v>
      </c>
      <c r="B86" s="126">
        <f>B14+B32+B50+B68</f>
        <v>1.4</v>
      </c>
      <c r="C86" s="126">
        <v>60</v>
      </c>
      <c r="D86" s="126">
        <f>B86/10*C86</f>
        <v>8.3999999999999986</v>
      </c>
    </row>
    <row r="87" spans="1:4" x14ac:dyDescent="0.25">
      <c r="A87" s="121" t="s">
        <v>143</v>
      </c>
      <c r="B87" s="129">
        <f>B82+B83+B84+B85+B86</f>
        <v>10017.949999999999</v>
      </c>
      <c r="C87" s="126" t="s">
        <v>144</v>
      </c>
      <c r="D87" s="129">
        <f>D82+D83+D84+D85+D86</f>
        <v>66499.78</v>
      </c>
    </row>
    <row r="88" spans="1:4" x14ac:dyDescent="0.25">
      <c r="A88" s="123" t="s">
        <v>145</v>
      </c>
      <c r="B88" s="126">
        <f t="shared" ref="B88:B93" si="0">B16+B34+B52+B70</f>
        <v>16600.599999999999</v>
      </c>
      <c r="C88" s="126">
        <v>15</v>
      </c>
      <c r="D88" s="126">
        <f>B88/10*C88</f>
        <v>24900.899999999998</v>
      </c>
    </row>
    <row r="89" spans="1:4" x14ac:dyDescent="0.25">
      <c r="A89" s="123" t="s">
        <v>146</v>
      </c>
      <c r="B89" s="126">
        <f t="shared" si="0"/>
        <v>5800</v>
      </c>
      <c r="C89" s="126">
        <v>3.5</v>
      </c>
      <c r="D89" s="126">
        <f>B89*C89/1000</f>
        <v>20.3</v>
      </c>
    </row>
    <row r="90" spans="1:4" x14ac:dyDescent="0.25">
      <c r="A90" s="123" t="s">
        <v>147</v>
      </c>
      <c r="B90" s="126">
        <f t="shared" si="0"/>
        <v>115</v>
      </c>
      <c r="C90" s="126">
        <v>37.5</v>
      </c>
      <c r="D90" s="126">
        <f>B90/10*C90</f>
        <v>431.25</v>
      </c>
    </row>
    <row r="91" spans="1:4" x14ac:dyDescent="0.25">
      <c r="A91" s="123" t="s">
        <v>148</v>
      </c>
      <c r="B91" s="126">
        <f t="shared" si="0"/>
        <v>600</v>
      </c>
      <c r="C91" s="126">
        <v>10</v>
      </c>
      <c r="D91" s="126">
        <f>B91/10*C91</f>
        <v>600</v>
      </c>
    </row>
    <row r="92" spans="1:4" x14ac:dyDescent="0.25">
      <c r="A92" s="123" t="s">
        <v>149</v>
      </c>
      <c r="B92" s="126">
        <f t="shared" si="0"/>
        <v>250</v>
      </c>
      <c r="C92" s="126">
        <v>12</v>
      </c>
      <c r="D92" s="126">
        <f>B92/10*C92</f>
        <v>300</v>
      </c>
    </row>
    <row r="93" spans="1:4" x14ac:dyDescent="0.25">
      <c r="A93" s="123" t="s">
        <v>150</v>
      </c>
      <c r="B93" s="126">
        <f t="shared" si="0"/>
        <v>15</v>
      </c>
      <c r="C93" s="126">
        <v>9</v>
      </c>
      <c r="D93" s="126">
        <f>B93/10*C93</f>
        <v>13.5</v>
      </c>
    </row>
    <row r="94" spans="1:4" x14ac:dyDescent="0.25">
      <c r="A94" s="121" t="s">
        <v>151</v>
      </c>
      <c r="B94" s="126" t="s">
        <v>144</v>
      </c>
      <c r="C94" s="126" t="s">
        <v>144</v>
      </c>
      <c r="D94" s="137">
        <f>D87+D88+D89+D90+D91+D92+D93</f>
        <v>92765.73</v>
      </c>
    </row>
    <row r="95" spans="1:4" x14ac:dyDescent="0.25">
      <c r="A95" s="136"/>
      <c r="B95" s="136"/>
      <c r="C95" s="136"/>
      <c r="D95" s="136"/>
    </row>
    <row r="96" spans="1:4" x14ac:dyDescent="0.25">
      <c r="A96" s="136" t="s">
        <v>158</v>
      </c>
      <c r="B96" s="136">
        <v>2018</v>
      </c>
      <c r="C96" s="136"/>
      <c r="D96" s="136"/>
    </row>
    <row r="97" spans="1:4" x14ac:dyDescent="0.25">
      <c r="A97" s="136"/>
      <c r="B97" s="136"/>
      <c r="C97" s="136"/>
      <c r="D97" s="136"/>
    </row>
    <row r="98" spans="1:4" x14ac:dyDescent="0.25">
      <c r="A98" s="277" t="s">
        <v>156</v>
      </c>
      <c r="B98" s="277"/>
      <c r="C98" s="136"/>
      <c r="D98" s="136"/>
    </row>
    <row r="99" spans="1:4" x14ac:dyDescent="0.25">
      <c r="A99" s="277" t="s">
        <v>157</v>
      </c>
      <c r="B99" s="277"/>
      <c r="C99" s="138"/>
      <c r="D99" s="139" t="s">
        <v>159</v>
      </c>
    </row>
  </sheetData>
  <mergeCells count="9">
    <mergeCell ref="A78:D78"/>
    <mergeCell ref="A98:B98"/>
    <mergeCell ref="A99:B99"/>
    <mergeCell ref="A3:D3"/>
    <mergeCell ref="A4:D4"/>
    <mergeCell ref="A6:D6"/>
    <mergeCell ref="A24:D24"/>
    <mergeCell ref="A42:D42"/>
    <mergeCell ref="A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2017</vt:lpstr>
      <vt:lpstr>3мес</vt:lpstr>
      <vt:lpstr>валовка 3 мес</vt:lpstr>
      <vt:lpstr>1полуг</vt:lpstr>
      <vt:lpstr>валовка 1 полуг</vt:lpstr>
      <vt:lpstr>9мес</vt:lpstr>
      <vt:lpstr>валовка 9 мес</vt:lpstr>
      <vt:lpstr>12мес</vt:lpstr>
      <vt:lpstr>вал 12 мес</vt:lpstr>
      <vt:lpstr>'12мес'!Область_печати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2024-01-19T07:22:09Z</dcterms:modified>
</cp:coreProperties>
</file>